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9090" tabRatio="829" activeTab="1"/>
  </bookViews>
  <sheets>
    <sheet name="1.1.sz.mell." sheetId="2" r:id="rId1"/>
    <sheet name="2.1.működési " sheetId="6" r:id="rId2"/>
    <sheet name="2.2.felhalmozási  " sheetId="7" r:id="rId3"/>
    <sheet name="5.fejlesztések" sheetId="11" r:id="rId4"/>
    <sheet name="6.beruházások" sheetId="12" r:id="rId5"/>
    <sheet name="7.felújítások" sheetId="13" r:id="rId6"/>
    <sheet name="9.1. Önk.össz." sheetId="15" r:id="rId7"/>
    <sheet name="9.2. KÖH össz." sheetId="19" r:id="rId8"/>
    <sheet name="9.3.Ovi össz." sheetId="23" r:id="rId9"/>
    <sheet name="9.4.Közműv.össz." sheetId="27" r:id="rId10"/>
    <sheet name="9.5.Családj.össz." sheetId="45" r:id="rId11"/>
    <sheet name="előir.felh.terv" sheetId="38" r:id="rId12"/>
  </sheets>
  <definedNames>
    <definedName name="__xlfn_IFERROR">NA()</definedName>
    <definedName name="_xlnm.Print_Titles" localSheetId="3">'5.fejlesztések'!$1:$3</definedName>
    <definedName name="_xlnm.Print_Titles" localSheetId="7">'9.2. KÖH össz.'!$1:$6</definedName>
    <definedName name="_xlnm.Print_Titles" localSheetId="8">'9.3.Ovi össz.'!$1:$6</definedName>
    <definedName name="_xlnm.Print_Area" localSheetId="0">'1.1.sz.mell.'!$A$1:$E$136</definedName>
    <definedName name="_xlnm.Print_Area" localSheetId="2">'2.2.felhalmozási  '!$A$1:$J$34</definedName>
    <definedName name="_xlnm.Print_Area" localSheetId="3">'5.fejlesztések'!$A$1:$E$34</definedName>
  </definedNames>
  <calcPr calcId="124519"/>
</workbook>
</file>

<file path=xl/calcChain.xml><?xml version="1.0" encoding="utf-8"?>
<calcChain xmlns="http://schemas.openxmlformats.org/spreadsheetml/2006/main">
  <c r="O20" i="38"/>
  <c r="O21"/>
  <c r="O22"/>
  <c r="O23"/>
  <c r="O24"/>
  <c r="O25"/>
  <c r="N26"/>
  <c r="O26"/>
  <c r="N27"/>
  <c r="O27"/>
  <c r="E86" i="2"/>
  <c r="E85"/>
  <c r="E84"/>
  <c r="E6"/>
  <c r="E7"/>
  <c r="E8"/>
  <c r="E9"/>
  <c r="E10"/>
  <c r="E11"/>
  <c r="E12"/>
  <c r="D6" i="6"/>
  <c r="E50" i="23" l="1"/>
  <c r="E42" i="19"/>
  <c r="C38" i="11"/>
  <c r="D38"/>
  <c r="E101" i="2"/>
  <c r="E42"/>
  <c r="E31" s="1"/>
  <c r="N14" i="38"/>
  <c r="M22"/>
  <c r="M18"/>
  <c r="M5"/>
  <c r="M14" s="1"/>
  <c r="D23" i="12"/>
  <c r="D22"/>
  <c r="L23" i="38"/>
  <c r="L22"/>
  <c r="L18"/>
  <c r="E36" i="11"/>
  <c r="B16" i="6"/>
  <c r="O18" i="38"/>
  <c r="L17"/>
  <c r="M17"/>
  <c r="K17"/>
  <c r="O17" s="1"/>
  <c r="L16"/>
  <c r="M16"/>
  <c r="K16"/>
  <c r="N6"/>
  <c r="L6"/>
  <c r="M6"/>
  <c r="K6"/>
  <c r="J6"/>
  <c r="I6"/>
  <c r="O6" s="1"/>
  <c r="E18" i="2"/>
  <c r="E13" s="1"/>
  <c r="I16" i="38"/>
  <c r="O16" s="1"/>
  <c r="E92" i="15"/>
  <c r="E104" i="2"/>
  <c r="E90"/>
  <c r="C88"/>
  <c r="D17" i="13"/>
  <c r="D18"/>
  <c r="D19"/>
  <c r="D20"/>
  <c r="D21"/>
  <c r="D22"/>
  <c r="D23"/>
  <c r="D16"/>
  <c r="D88" i="2"/>
  <c r="E88" s="1"/>
  <c r="E24"/>
  <c r="E19"/>
  <c r="D65"/>
  <c r="E21" i="15"/>
  <c r="E16" s="1"/>
  <c r="E136"/>
  <c r="E93"/>
  <c r="E94"/>
  <c r="D96"/>
  <c r="C96"/>
  <c r="C91" s="1"/>
  <c r="C123" s="1"/>
  <c r="C16" i="6"/>
  <c r="C31" i="2"/>
  <c r="D15" i="13"/>
  <c r="E50" i="27"/>
  <c r="E15" i="15"/>
  <c r="E50" i="19"/>
  <c r="C50" i="45"/>
  <c r="C48" i="27"/>
  <c r="C48" i="23"/>
  <c r="C29" i="15"/>
  <c r="E34" i="11"/>
  <c r="E35"/>
  <c r="C105" i="2"/>
  <c r="C116"/>
  <c r="C126"/>
  <c r="C26"/>
  <c r="C25"/>
  <c r="E59" i="15"/>
  <c r="E57"/>
  <c r="E60"/>
  <c r="E54"/>
  <c r="E55"/>
  <c r="E52"/>
  <c r="E48"/>
  <c r="E49"/>
  <c r="E46" s="1"/>
  <c r="D8"/>
  <c r="E12"/>
  <c r="D14" i="13"/>
  <c r="D10" i="6"/>
  <c r="E57" i="2"/>
  <c r="E53"/>
  <c r="E58"/>
  <c r="E51"/>
  <c r="E52"/>
  <c r="E49"/>
  <c r="E46"/>
  <c r="E45"/>
  <c r="E43" s="1"/>
  <c r="D5"/>
  <c r="C5"/>
  <c r="C8" i="15"/>
  <c r="D6" i="13"/>
  <c r="D7"/>
  <c r="D8"/>
  <c r="D9"/>
  <c r="D10"/>
  <c r="D11"/>
  <c r="D12"/>
  <c r="D13"/>
  <c r="E7" i="7"/>
  <c r="E8"/>
  <c r="C24" i="13"/>
  <c r="D5"/>
  <c r="D24" s="1"/>
  <c r="C28" i="12"/>
  <c r="D5"/>
  <c r="D6"/>
  <c r="D7"/>
  <c r="D8"/>
  <c r="D9"/>
  <c r="D10"/>
  <c r="D11"/>
  <c r="D12"/>
  <c r="D13"/>
  <c r="D14"/>
  <c r="D15"/>
  <c r="D16"/>
  <c r="D17"/>
  <c r="D18"/>
  <c r="D19"/>
  <c r="D20"/>
  <c r="D21"/>
  <c r="E4" i="1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I6" i="7"/>
  <c r="I7"/>
  <c r="E18"/>
  <c r="E17" s="1"/>
  <c r="E29" s="1"/>
  <c r="E6"/>
  <c r="E16"/>
  <c r="H23" i="6"/>
  <c r="H25"/>
  <c r="H6"/>
  <c r="H7"/>
  <c r="H8"/>
  <c r="H9"/>
  <c r="H10"/>
  <c r="H11"/>
  <c r="D24"/>
  <c r="D22"/>
  <c r="D18"/>
  <c r="D17"/>
  <c r="D25" s="1"/>
  <c r="D8"/>
  <c r="D9"/>
  <c r="E49" i="19"/>
  <c r="E48" s="1"/>
  <c r="E95" i="15"/>
  <c r="E98"/>
  <c r="E102"/>
  <c r="E108"/>
  <c r="E109"/>
  <c r="E135"/>
  <c r="E133" s="1"/>
  <c r="E111"/>
  <c r="E112"/>
  <c r="E76"/>
  <c r="E75" s="1"/>
  <c r="E73"/>
  <c r="E72" s="1"/>
  <c r="E35"/>
  <c r="E36"/>
  <c r="E34" s="1"/>
  <c r="E37"/>
  <c r="E40"/>
  <c r="E30"/>
  <c r="E31"/>
  <c r="E32"/>
  <c r="E33"/>
  <c r="E27"/>
  <c r="E22"/>
  <c r="E9"/>
  <c r="E10"/>
  <c r="E11"/>
  <c r="E13"/>
  <c r="E14"/>
  <c r="E51" i="45"/>
  <c r="E50" s="1"/>
  <c r="E45"/>
  <c r="E46"/>
  <c r="E44" s="1"/>
  <c r="E47"/>
  <c r="E37"/>
  <c r="E39"/>
  <c r="E36" s="1"/>
  <c r="E49" i="27"/>
  <c r="E48" s="1"/>
  <c r="E22"/>
  <c r="E10"/>
  <c r="E11"/>
  <c r="E8"/>
  <c r="E33" s="1"/>
  <c r="E38" s="1"/>
  <c r="E43"/>
  <c r="E44"/>
  <c r="E45"/>
  <c r="E42"/>
  <c r="E35"/>
  <c r="E37"/>
  <c r="E34"/>
  <c r="E49" i="23"/>
  <c r="E48"/>
  <c r="E43"/>
  <c r="E44"/>
  <c r="E45"/>
  <c r="E35"/>
  <c r="E37"/>
  <c r="E34" s="1"/>
  <c r="E22"/>
  <c r="E19"/>
  <c r="E10"/>
  <c r="E13"/>
  <c r="E14"/>
  <c r="E37" i="19"/>
  <c r="E43"/>
  <c r="E44"/>
  <c r="E45"/>
  <c r="E22"/>
  <c r="E19"/>
  <c r="E10"/>
  <c r="E11"/>
  <c r="E8" s="1"/>
  <c r="E33" s="1"/>
  <c r="E38" s="1"/>
  <c r="E35"/>
  <c r="E122" i="2"/>
  <c r="E103"/>
  <c r="E87"/>
  <c r="E100"/>
  <c r="E68"/>
  <c r="E66"/>
  <c r="E65" s="1"/>
  <c r="E32"/>
  <c r="E34"/>
  <c r="E36"/>
  <c r="E37"/>
  <c r="E27"/>
  <c r="E28"/>
  <c r="E30"/>
  <c r="E33"/>
  <c r="E29"/>
  <c r="D8" i="45"/>
  <c r="E8"/>
  <c r="D19"/>
  <c r="E19"/>
  <c r="D25"/>
  <c r="D35" s="1"/>
  <c r="E25"/>
  <c r="D29"/>
  <c r="E29"/>
  <c r="E35" s="1"/>
  <c r="D36"/>
  <c r="D44"/>
  <c r="D50"/>
  <c r="D8" i="27"/>
  <c r="D19"/>
  <c r="E19"/>
  <c r="D24"/>
  <c r="E24"/>
  <c r="D27"/>
  <c r="E27"/>
  <c r="D34"/>
  <c r="D42"/>
  <c r="D48"/>
  <c r="D8" i="23"/>
  <c r="D33" s="1"/>
  <c r="D19"/>
  <c r="D24"/>
  <c r="E24"/>
  <c r="D27"/>
  <c r="E27"/>
  <c r="D34"/>
  <c r="D42"/>
  <c r="D48"/>
  <c r="D52" s="1"/>
  <c r="D8" i="19"/>
  <c r="D19"/>
  <c r="D24"/>
  <c r="E24"/>
  <c r="D27"/>
  <c r="E27"/>
  <c r="D34"/>
  <c r="D42"/>
  <c r="D48"/>
  <c r="D16" i="15"/>
  <c r="D22"/>
  <c r="D29"/>
  <c r="D28" s="1"/>
  <c r="D34"/>
  <c r="D46"/>
  <c r="D52"/>
  <c r="D57"/>
  <c r="D63"/>
  <c r="E63"/>
  <c r="D67"/>
  <c r="E67"/>
  <c r="D72"/>
  <c r="D75"/>
  <c r="D86" s="1"/>
  <c r="D79"/>
  <c r="E79"/>
  <c r="D113"/>
  <c r="D110" s="1"/>
  <c r="E113"/>
  <c r="D124"/>
  <c r="E124"/>
  <c r="D128"/>
  <c r="E128"/>
  <c r="D138"/>
  <c r="E138"/>
  <c r="H16" i="7"/>
  <c r="H29"/>
  <c r="I29"/>
  <c r="D16"/>
  <c r="H31" s="1"/>
  <c r="D17"/>
  <c r="D23"/>
  <c r="D29" s="1"/>
  <c r="E23"/>
  <c r="G16" i="6"/>
  <c r="G27" s="1"/>
  <c r="G25"/>
  <c r="C17"/>
  <c r="C22"/>
  <c r="C25"/>
  <c r="D105" i="2"/>
  <c r="D102"/>
  <c r="E105"/>
  <c r="E102" s="1"/>
  <c r="D116"/>
  <c r="E116"/>
  <c r="E126" s="1"/>
  <c r="E130" s="1"/>
  <c r="D126"/>
  <c r="D130" s="1"/>
  <c r="D19"/>
  <c r="D25"/>
  <c r="D31"/>
  <c r="D43"/>
  <c r="D49"/>
  <c r="D53"/>
  <c r="D60"/>
  <c r="D72" s="1"/>
  <c r="D76" s="1"/>
  <c r="E60"/>
  <c r="E72" s="1"/>
  <c r="E76" s="1"/>
  <c r="E136" s="1"/>
  <c r="B28" i="12"/>
  <c r="C34" i="15"/>
  <c r="C133"/>
  <c r="C113"/>
  <c r="C110"/>
  <c r="C44" i="45"/>
  <c r="C36"/>
  <c r="C29"/>
  <c r="C25"/>
  <c r="C19"/>
  <c r="C8"/>
  <c r="C35" s="1"/>
  <c r="C40" s="1"/>
  <c r="G16" i="7"/>
  <c r="C102" i="2"/>
  <c r="C13"/>
  <c r="C19"/>
  <c r="C43"/>
  <c r="C49"/>
  <c r="C53"/>
  <c r="C60"/>
  <c r="C65"/>
  <c r="C72"/>
  <c r="C76" s="1"/>
  <c r="C136" s="1"/>
  <c r="C130"/>
  <c r="F16" i="6"/>
  <c r="F26" s="1"/>
  <c r="B17"/>
  <c r="B25" s="1"/>
  <c r="B22"/>
  <c r="F25"/>
  <c r="C16" i="7"/>
  <c r="C31" s="1"/>
  <c r="C17"/>
  <c r="C29"/>
  <c r="C23"/>
  <c r="G29"/>
  <c r="O7" i="38"/>
  <c r="O8"/>
  <c r="O9"/>
  <c r="O10"/>
  <c r="O11"/>
  <c r="O12"/>
  <c r="O13"/>
  <c r="C14"/>
  <c r="D14"/>
  <c r="E14"/>
  <c r="F14"/>
  <c r="G14"/>
  <c r="H14"/>
  <c r="I14"/>
  <c r="J14"/>
  <c r="K14"/>
  <c r="K27" s="1"/>
  <c r="L14"/>
  <c r="O19"/>
  <c r="C26"/>
  <c r="D26"/>
  <c r="E26"/>
  <c r="F26"/>
  <c r="F27"/>
  <c r="G26"/>
  <c r="G27"/>
  <c r="H26"/>
  <c r="I26"/>
  <c r="J26"/>
  <c r="K26"/>
  <c r="B24" i="13"/>
  <c r="C16" i="15"/>
  <c r="C62" s="1"/>
  <c r="C87" s="1"/>
  <c r="C22"/>
  <c r="C46"/>
  <c r="C52"/>
  <c r="C57"/>
  <c r="C63"/>
  <c r="C86" s="1"/>
  <c r="C67"/>
  <c r="C72"/>
  <c r="C75"/>
  <c r="C79"/>
  <c r="C124"/>
  <c r="C145" s="1"/>
  <c r="C128"/>
  <c r="C138"/>
  <c r="C8" i="19"/>
  <c r="C19"/>
  <c r="C33" s="1"/>
  <c r="C38" s="1"/>
  <c r="C24"/>
  <c r="C27"/>
  <c r="C34"/>
  <c r="C42"/>
  <c r="C48"/>
  <c r="C52" s="1"/>
  <c r="C8" i="23"/>
  <c r="C33" s="1"/>
  <c r="C19"/>
  <c r="C24"/>
  <c r="C27"/>
  <c r="C34"/>
  <c r="C42"/>
  <c r="C52"/>
  <c r="C8" i="27"/>
  <c r="C19"/>
  <c r="C24"/>
  <c r="C33" s="1"/>
  <c r="C38" s="1"/>
  <c r="C27"/>
  <c r="C34"/>
  <c r="C42"/>
  <c r="C52"/>
  <c r="C28" i="15"/>
  <c r="E26" i="2"/>
  <c r="E25" s="1"/>
  <c r="M26" i="38"/>
  <c r="G30" i="7"/>
  <c r="C32"/>
  <c r="D33" i="27"/>
  <c r="D38"/>
  <c r="D33" i="19"/>
  <c r="D38"/>
  <c r="D133" i="15"/>
  <c r="D145" s="1"/>
  <c r="E8" i="23"/>
  <c r="E33" s="1"/>
  <c r="C55" i="45"/>
  <c r="E27" i="38"/>
  <c r="E34" i="19"/>
  <c r="E96" i="15"/>
  <c r="D91"/>
  <c r="E110"/>
  <c r="C30" i="7"/>
  <c r="G31"/>
  <c r="D7" i="6"/>
  <c r="E94" i="2"/>
  <c r="C83"/>
  <c r="C115" s="1"/>
  <c r="C131" s="1"/>
  <c r="J27" i="38"/>
  <c r="H27"/>
  <c r="D27"/>
  <c r="C27"/>
  <c r="I27"/>
  <c r="C26" i="6"/>
  <c r="D13" i="2"/>
  <c r="D59" s="1"/>
  <c r="D77" s="1"/>
  <c r="L26" i="38"/>
  <c r="L27" s="1"/>
  <c r="D52" i="19"/>
  <c r="E91" i="15"/>
  <c r="E123" s="1"/>
  <c r="F27" i="6"/>
  <c r="D16"/>
  <c r="E5" i="2"/>
  <c r="D28" i="12"/>
  <c r="G32" i="7"/>
  <c r="O5" i="38"/>
  <c r="H30" i="7"/>
  <c r="D31"/>
  <c r="G26" i="6"/>
  <c r="C28" s="1"/>
  <c r="E8" i="15" l="1"/>
  <c r="C59" i="2"/>
  <c r="C135" s="1"/>
  <c r="E38" i="11"/>
  <c r="E42" i="23"/>
  <c r="E52" s="1"/>
  <c r="D38"/>
  <c r="C38"/>
  <c r="E38"/>
  <c r="E55" i="45"/>
  <c r="D55"/>
  <c r="D40"/>
  <c r="E40"/>
  <c r="E52" i="27"/>
  <c r="D52"/>
  <c r="E52" i="19"/>
  <c r="D62" i="15"/>
  <c r="I16" i="7"/>
  <c r="E31" s="1"/>
  <c r="I31"/>
  <c r="H16" i="6"/>
  <c r="H26" s="1"/>
  <c r="G28"/>
  <c r="C27"/>
  <c r="B27"/>
  <c r="D83" i="2"/>
  <c r="D115" s="1"/>
  <c r="D135" s="1"/>
  <c r="E83"/>
  <c r="E115" s="1"/>
  <c r="E131" s="1"/>
  <c r="E59"/>
  <c r="E77" s="1"/>
  <c r="D28" i="6"/>
  <c r="D26"/>
  <c r="H28"/>
  <c r="C77" i="2"/>
  <c r="B28" i="6"/>
  <c r="B26"/>
  <c r="F28"/>
  <c r="D30" i="7"/>
  <c r="H32"/>
  <c r="D32"/>
  <c r="E30"/>
  <c r="M27" i="38"/>
  <c r="O14"/>
  <c r="E62" i="15"/>
  <c r="E87" s="1"/>
  <c r="C146"/>
  <c r="D123"/>
  <c r="D146" s="1"/>
  <c r="D136" i="2"/>
  <c r="E145" i="15"/>
  <c r="E146" s="1"/>
  <c r="E86"/>
  <c r="D87"/>
  <c r="E29"/>
  <c r="E28" s="1"/>
  <c r="D131" i="2" l="1"/>
  <c r="D27" i="6"/>
  <c r="H27"/>
  <c r="I30" i="7"/>
  <c r="E135" i="2"/>
  <c r="E32" i="7" l="1"/>
  <c r="I32"/>
</calcChain>
</file>

<file path=xl/sharedStrings.xml><?xml version="1.0" encoding="utf-8"?>
<sst xmlns="http://schemas.openxmlformats.org/spreadsheetml/2006/main" count="1243" uniqueCount="553">
  <si>
    <t>B E V É T E L E K</t>
  </si>
  <si>
    <t>1. sz. táblázat</t>
  </si>
  <si>
    <t>Sor-
szám</t>
  </si>
  <si>
    <t>Bevételi jogcím</t>
  </si>
  <si>
    <t>1.</t>
  </si>
  <si>
    <t>Helyi önkormányzatok működésének általános támogatása</t>
  </si>
  <si>
    <t>Önkormányzatok egyes köznevelési feladatainak támogatása</t>
  </si>
  <si>
    <t>Önkormányzatok kulturális feladatainak támogatása</t>
  </si>
  <si>
    <t>2.</t>
  </si>
  <si>
    <t>Elvonások és befizetések bevételei</t>
  </si>
  <si>
    <t xml:space="preserve">Működési célú garancia- és kezességvállalásból megtérülések </t>
  </si>
  <si>
    <t>Működési célú visszatérítendő támogatások, kölcsönök igénybevétele</t>
  </si>
  <si>
    <t xml:space="preserve">Egyéb működési célú támogatások bevételei </t>
  </si>
  <si>
    <t>3.</t>
  </si>
  <si>
    <t>Felhalmozási célú önkormányzati támogatások</t>
  </si>
  <si>
    <t>Felhalmozási célú garancia- és kezességvállalásból megtérülések</t>
  </si>
  <si>
    <t>Felhalmozási célú visszatérítendő támogatások, kölcsönök visszatérülése</t>
  </si>
  <si>
    <t>Felhalmozási célú visszatérítendő támogatások, kölcsönök igénybevétele</t>
  </si>
  <si>
    <t>Egyéb felhalmozási célú támogatások bevételei</t>
  </si>
  <si>
    <t xml:space="preserve">4. </t>
  </si>
  <si>
    <t>- Vagyoni típusú adók</t>
  </si>
  <si>
    <t>- Termékek és szolgáltatások adói</t>
  </si>
  <si>
    <t>Egyéb közhatalmi bevételek</t>
  </si>
  <si>
    <t>5.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</si>
  <si>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</si>
  <si>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</si>
  <si>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</si>
  <si>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</si>
  <si>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</si>
  <si>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</si>
  <si>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</si>
  <si>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</si>
  <si>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</si>
  <si>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</si>
  <si>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6.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</si>
  <si>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</si>
  <si>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</si>
  <si>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</si>
  <si>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</si>
  <si>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</si>
  <si>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 xml:space="preserve">7. </t>
  </si>
  <si>
    <t>Működési célú garancia- és kezességvállalásból megtérülések ÁH-n kívülről</t>
  </si>
  <si>
    <t>Működési célú visszatérítendő támogatások, kölcsönök visszatér. ÁH-n kívülről</t>
  </si>
  <si>
    <t>Egyéb működési célú átvett pénzeszköz</t>
  </si>
  <si>
    <t>7.3.-ból EU-s támogatás (közvetlen)</t>
  </si>
  <si>
    <t>8.</t>
  </si>
  <si>
    <t>Felhalm. célú garancia- és kezességvállalásból megtérülések ÁH-n kívülről</t>
  </si>
  <si>
    <t>Felhalm. célú visszatérítendő támogatások, kölcsönök visszatér. ÁH-n kívülről</t>
  </si>
  <si>
    <t>Egyéb felhalmozási célú átvett pénzeszköz</t>
  </si>
  <si>
    <t>8.3.-ból EU-s támogatás (közvetlen)</t>
  </si>
  <si>
    <t>9.</t>
  </si>
  <si>
    <t>KÖLTSÉGVETÉSI BEVÉTELEK ÖSSZESEN: (1+…+8)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</si>
  <si>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</si>
  <si>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</si>
  <si>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</si>
  <si>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</si>
  <si>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</si>
  <si>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</si>
  <si>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</si>
  <si>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</si>
  <si>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</si>
  <si>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Előző év költségvetési maradványának igénybevétele</t>
  </si>
  <si>
    <t>Előző év vállalkozási maradványának igénybevétele</t>
  </si>
  <si>
    <t xml:space="preserve">    13.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</si>
  <si>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</si>
  <si>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</si>
  <si>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</si>
  <si>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</si>
  <si>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>Forgatási célú külföldi értékpapírok beváltása,  értékesítése</t>
  </si>
  <si>
    <t>Befektetési célú külföldi értékpapírok beváltása,  értékesítése</t>
  </si>
  <si>
    <t>Külföldi értékpapírok kibocsátása</t>
  </si>
  <si>
    <t>Külföldi hitelek, kölcsönök felvétele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</si>
  <si>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</si>
  <si>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</si>
  <si>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</si>
  <si>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</si>
  <si>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</si>
  <si>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</si>
  <si>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</si>
  <si>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</si>
  <si>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</si>
  <si>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</si>
  <si>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</si>
  <si>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</si>
  <si>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</si>
  <si>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</si>
  <si>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</si>
  <si>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</si>
  <si>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</si>
  <si>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</si>
  <si>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</si>
  <si>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</si>
  <si>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</si>
  <si>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</si>
  <si>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family val="1"/>
        <charset val="238"/>
      </rPr>
      <t>(2.1.+2.3.+2.5.)</t>
    </r>
  </si>
  <si>
    <t>Beruházások</t>
  </si>
  <si>
    <t>Felújítások</t>
  </si>
  <si>
    <t>Egyéb felhalmozási kiadások</t>
  </si>
  <si>
    <t>2.5.-ből        - Garancia- és kezességvállalásból kifizetés ÁH-n belülre</t>
  </si>
  <si>
    <t xml:space="preserve">   - Visszatérítendő támogatások, kölcsönök nyújtása ÁH-n belülre</t>
  </si>
  <si>
    <t xml:space="preserve">   - Egyéb felhalmozási célú támogatások ÁH-n belülre</t>
  </si>
  <si>
    <t xml:space="preserve">   - Garancia- és kezességvállalásból kifizetés ÁH-n kívülre</t>
  </si>
  <si>
    <t xml:space="preserve">   - Lakástámogatás</t>
  </si>
  <si>
    <t xml:space="preserve">   - Egyéb felhalmozási célú támogatások államháztartáson kívülre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</si>
  <si>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</si>
  <si>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</si>
  <si>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</si>
  <si>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</si>
  <si>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</si>
  <si>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</si>
  <si>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</si>
  <si>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</si>
  <si>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</si>
  <si>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</si>
  <si>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</si>
  <si>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</si>
  <si>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</si>
  <si>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</si>
  <si>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</si>
  <si>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</si>
  <si>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</si>
  <si>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</si>
  <si>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</si>
  <si>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</si>
  <si>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</si>
  <si>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</si>
  <si>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</si>
  <si>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</si>
  <si>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</si>
  <si>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</si>
  <si>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</si>
  <si>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</si>
  <si>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</si>
  <si>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Önkormányzati intézményfinanszírozás</t>
  </si>
  <si>
    <t>I. Működési célú bevételek és kiadások mérlege
(Önkormányzati szinten)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</si>
  <si>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</si>
  <si>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</si>
  <si>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</si>
  <si>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</si>
  <si>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</si>
  <si>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</si>
  <si>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 xml:space="preserve">Dologi kiadások </t>
  </si>
  <si>
    <t>Közhatalmi bevételek</t>
  </si>
  <si>
    <t>Működési bevételek</t>
  </si>
  <si>
    <t>Működési célú átvett pénzeszközök</t>
  </si>
  <si>
    <t>Tartalékok</t>
  </si>
  <si>
    <t>11.</t>
  </si>
  <si>
    <t>12.</t>
  </si>
  <si>
    <t>13.</t>
  </si>
  <si>
    <t>14.</t>
  </si>
  <si>
    <t>Értékpapír vásárlása, visszavásárlása</t>
  </si>
  <si>
    <t>15.</t>
  </si>
  <si>
    <t>Likviditási célú hitelek törlesztése</t>
  </si>
  <si>
    <t>16.</t>
  </si>
  <si>
    <t>Rövid lejáratú hitelek törlesztése</t>
  </si>
  <si>
    <t>17.</t>
  </si>
  <si>
    <t>Hosszú lejáratú hitelek törlesztése</t>
  </si>
  <si>
    <t>18.</t>
  </si>
  <si>
    <t>Kölcsön törlesztése</t>
  </si>
  <si>
    <t>19.</t>
  </si>
  <si>
    <t>Forgatási célú belföldi, külföldi értékpapírok vásárlása</t>
  </si>
  <si>
    <t>20.</t>
  </si>
  <si>
    <t>Betét elhelyezése</t>
  </si>
  <si>
    <t>21.</t>
  </si>
  <si>
    <t>22.</t>
  </si>
  <si>
    <t>23.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</si>
  <si>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</si>
  <si>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</si>
  <si>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</si>
  <si>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</si>
  <si>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</si>
  <si>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</si>
  <si>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</si>
  <si>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</si>
  <si>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Felhalmozási bevételek</t>
  </si>
  <si>
    <t>Felhalmozási célú átvett pénzeszközök átvétele</t>
  </si>
  <si>
    <t>Egyéb felhalmozási célú bevételek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</si>
  <si>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</si>
  <si>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</si>
  <si>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</si>
  <si>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</si>
  <si>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</si>
  <si>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</si>
  <si>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</si>
  <si>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</si>
  <si>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</si>
  <si>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</si>
  <si>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</si>
  <si>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</si>
  <si>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</si>
  <si>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</si>
  <si>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</si>
  <si>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</si>
  <si>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</si>
  <si>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</si>
  <si>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</si>
  <si>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</si>
  <si>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</si>
  <si>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Sor-szám</t>
  </si>
  <si>
    <t>Fejlesztési cél leírása</t>
  </si>
  <si>
    <t>Beruházási (felhalmozási) kiadások előirányzata beruházásonként</t>
  </si>
  <si>
    <t>Beruházás  megnevezése</t>
  </si>
  <si>
    <t>ÖSSZESEN:</t>
  </si>
  <si>
    <t>Felújítási kiadások előirányzata felújításonként</t>
  </si>
  <si>
    <t>Felújítás  megnevezése</t>
  </si>
  <si>
    <t>Összesen:</t>
  </si>
  <si>
    <t>Önkormányzat</t>
  </si>
  <si>
    <t>01</t>
  </si>
  <si>
    <t>Feladat megnevezése</t>
  </si>
  <si>
    <t>Összes bevétel, kiadás</t>
  </si>
  <si>
    <t>Száma</t>
  </si>
  <si>
    <t>Előirányzat-csoport, kiemelt előirányzat megnevezése</t>
  </si>
  <si>
    <t>Előirányzat</t>
  </si>
  <si>
    <t xml:space="preserve"> 10.</t>
  </si>
  <si>
    <t>BEVÉTELEK ÖSSZESEN: (9+16)</t>
  </si>
  <si>
    <t>Költségvetési szerv megnevezése</t>
  </si>
  <si>
    <t>Közös Önkormányzati Hivatal</t>
  </si>
  <si>
    <t>02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</si>
  <si>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</si>
  <si>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</si>
  <si>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</si>
  <si>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</si>
  <si>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</si>
  <si>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</si>
  <si>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</si>
  <si>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</si>
  <si>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</si>
  <si>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</si>
  <si>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</si>
  <si>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</si>
  <si>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</si>
  <si>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</si>
  <si>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Vállalkozási maradvány igénybevétele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</si>
  <si>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</si>
  <si>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</si>
  <si>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</si>
  <si>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</si>
  <si>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</si>
  <si>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- ebből EU-s forrásból tám. megvalósuló programok, projektek kiadásai</t>
  </si>
  <si>
    <t>KIADÁSOK ÖSSZESEN: (1.+2.)</t>
  </si>
  <si>
    <t>03</t>
  </si>
  <si>
    <t>04</t>
  </si>
  <si>
    <t>Létavértes Városi Könyvtár és Művelődési Ház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</si>
  <si>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</si>
  <si>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</si>
  <si>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</si>
  <si>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</si>
  <si>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</si>
  <si>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</si>
  <si>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</si>
  <si>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</si>
  <si>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</si>
  <si>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</si>
  <si>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</si>
  <si>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</si>
  <si>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Működési célú támogatások ÁH-on belül</t>
  </si>
  <si>
    <t>Finanszírozási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</si>
  <si>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</si>
  <si>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</si>
  <si>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</si>
  <si>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</si>
  <si>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</si>
  <si>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Rovat</t>
  </si>
  <si>
    <t>B111</t>
  </si>
  <si>
    <t>B112</t>
  </si>
  <si>
    <t>B114</t>
  </si>
  <si>
    <t>B115</t>
  </si>
  <si>
    <t>B116</t>
  </si>
  <si>
    <t>B12</t>
  </si>
  <si>
    <t>B13</t>
  </si>
  <si>
    <t>B14</t>
  </si>
  <si>
    <t>B15</t>
  </si>
  <si>
    <t>B16</t>
  </si>
  <si>
    <t>B21</t>
  </si>
  <si>
    <t>B22</t>
  </si>
  <si>
    <t>B23</t>
  </si>
  <si>
    <t>B24</t>
  </si>
  <si>
    <t>B25</t>
  </si>
  <si>
    <t>B34</t>
  </si>
  <si>
    <t>B351</t>
  </si>
  <si>
    <t>B36</t>
  </si>
  <si>
    <t>B3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</si>
  <si>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</si>
  <si>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</si>
  <si>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</si>
  <si>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</si>
  <si>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</si>
  <si>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</si>
  <si>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</si>
  <si>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</si>
  <si>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</si>
  <si>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B411</t>
  </si>
  <si>
    <t>B410</t>
  </si>
  <si>
    <t>Biztosító által fizetett kártérítés</t>
  </si>
  <si>
    <t>B51</t>
  </si>
  <si>
    <t>B52</t>
  </si>
  <si>
    <t>B53</t>
  </si>
  <si>
    <t>B54</t>
  </si>
  <si>
    <t>B55</t>
  </si>
  <si>
    <t>B61</t>
  </si>
  <si>
    <t>B64</t>
  </si>
  <si>
    <t>B65</t>
  </si>
  <si>
    <t>B71</t>
  </si>
  <si>
    <t>B74</t>
  </si>
  <si>
    <t>B75</t>
  </si>
  <si>
    <t>B8111</t>
  </si>
  <si>
    <t>B8112</t>
  </si>
  <si>
    <t>B8113</t>
  </si>
  <si>
    <t>B814</t>
  </si>
  <si>
    <t>B817</t>
  </si>
  <si>
    <t>Lekötött betétek megszüntetése</t>
  </si>
  <si>
    <t>Váltóbevételek</t>
  </si>
  <si>
    <t>B8131</t>
  </si>
  <si>
    <t>B8132</t>
  </si>
  <si>
    <t>K1</t>
  </si>
  <si>
    <t>K2</t>
  </si>
  <si>
    <t>K3</t>
  </si>
  <si>
    <t>K4</t>
  </si>
  <si>
    <t>K5</t>
  </si>
  <si>
    <t>K503</t>
  </si>
  <si>
    <t>K502</t>
  </si>
  <si>
    <t>K504</t>
  </si>
  <si>
    <t>K505</t>
  </si>
  <si>
    <t>K506</t>
  </si>
  <si>
    <t>K507</t>
  </si>
  <si>
    <t>K508</t>
  </si>
  <si>
    <t>K509</t>
  </si>
  <si>
    <t>K510</t>
  </si>
  <si>
    <t>K512</t>
  </si>
  <si>
    <t>K6</t>
  </si>
  <si>
    <t>K7</t>
  </si>
  <si>
    <t>K8</t>
  </si>
  <si>
    <t>K81</t>
  </si>
  <si>
    <t>K82</t>
  </si>
  <si>
    <t>K83</t>
  </si>
  <si>
    <t>K84</t>
  </si>
  <si>
    <t>K85</t>
  </si>
  <si>
    <t>K86</t>
  </si>
  <si>
    <t>K87</t>
  </si>
  <si>
    <t>K89</t>
  </si>
  <si>
    <t>K9111</t>
  </si>
  <si>
    <t>K9112</t>
  </si>
  <si>
    <t>K9113</t>
  </si>
  <si>
    <t>K914</t>
  </si>
  <si>
    <t>K917</t>
  </si>
  <si>
    <t>K916</t>
  </si>
  <si>
    <t>Adóssághoz nem kapcsolódó származékos ügyletek</t>
  </si>
  <si>
    <t>Váltókiadások</t>
  </si>
  <si>
    <t xml:space="preserve">Önkormányzat működési támogatásai </t>
  </si>
  <si>
    <t xml:space="preserve">Működési célú támogatások államháztartáson belülről </t>
  </si>
  <si>
    <t xml:space="preserve">Felhalmozási célú támogatások államháztartáson belülről </t>
  </si>
  <si>
    <t xml:space="preserve">Közhatalmi bevételek </t>
  </si>
  <si>
    <t>Helyi adók  (B34+B351)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</si>
  <si>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</si>
  <si>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</si>
  <si>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</si>
  <si>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Hitel-, kölcsönfelvétel államháztartáson kívülről  </t>
  </si>
  <si>
    <t xml:space="preserve">Belföldi értékpapírok bevételei </t>
  </si>
  <si>
    <t xml:space="preserve">Maradvány igénybevétele </t>
  </si>
  <si>
    <t xml:space="preserve">Külföldi finanszírozás bevételei </t>
  </si>
  <si>
    <t xml:space="preserve">   Működési költségvetés kiadásai </t>
  </si>
  <si>
    <t xml:space="preserve">   Felhalmozási költségvetés kiadásai </t>
  </si>
  <si>
    <t xml:space="preserve">Hitel-, kölcsöntörlesztés államháztartáson kívülre </t>
  </si>
  <si>
    <t xml:space="preserve">Külföldi finanszírozás kiadásai </t>
  </si>
  <si>
    <t>Települési önkormányzatok kulturális feladatainak támogatása</t>
  </si>
  <si>
    <t>Működési célú költségvetési támogatások és kiegészítő támogatások</t>
  </si>
  <si>
    <t>Elszámolásból származó bevételek</t>
  </si>
  <si>
    <t>K511</t>
  </si>
  <si>
    <t xml:space="preserve">   - Tartalékok</t>
  </si>
  <si>
    <t>K513</t>
  </si>
  <si>
    <t xml:space="preserve">   - Működési célú támogatások az Európai Uniónak</t>
  </si>
  <si>
    <t xml:space="preserve">                  - Elvonások és befizetések</t>
  </si>
  <si>
    <t>ebből:     - Nemzetközi kötelezettségek</t>
  </si>
  <si>
    <t>K501</t>
  </si>
  <si>
    <t>Egyéb felhalmozási célú kiadások</t>
  </si>
  <si>
    <t>ebből:        - Garancia- és kezességvállalásból kifizetés ÁH-n belülre</t>
  </si>
  <si>
    <t xml:space="preserve">   - Felhalmozási célú támogatások az Európai Uniónak</t>
  </si>
  <si>
    <t>K88</t>
  </si>
  <si>
    <t>K911</t>
  </si>
  <si>
    <t>K912</t>
  </si>
  <si>
    <t>K913</t>
  </si>
  <si>
    <t>K915</t>
  </si>
  <si>
    <t>Központi, irányító szervi támogatás folyósítása</t>
  </si>
  <si>
    <t>K92</t>
  </si>
  <si>
    <t>K93</t>
  </si>
  <si>
    <t>K94</t>
  </si>
  <si>
    <t>B11</t>
  </si>
  <si>
    <t>Működési célú garancia- és kezességvállalásból megtérülések ÁHB</t>
  </si>
  <si>
    <t>Működési célú visszatérítendő támogatások, kölcsönök visszatérülése ÁHB</t>
  </si>
  <si>
    <t>Működési célú visszatérítendő támogatások, kölcsönök igénybevétele ÁHB</t>
  </si>
  <si>
    <t>Egyéb működési célú támogatások bevételei ÁHB</t>
  </si>
  <si>
    <t>Felhalmozási célú garancia- és kezességvállalásból megtérülések ÁHB</t>
  </si>
  <si>
    <t>Felhalmozási célú visszatérítendő támogatások, kölcsönök visszatérülése ÁHB</t>
  </si>
  <si>
    <t>Felhalmozási célú visszatérítendő támogatások, kölcsönök igénybevétele ÁHB</t>
  </si>
  <si>
    <t>Egyéb felhalmozási célú támogatások bevételei ÁHB</t>
  </si>
  <si>
    <t>- Vagyoni típusú adók (magánszemélyek kommunális adója)</t>
  </si>
  <si>
    <t>- Értékesítési és forgalmi adók (iparűzési adó)</t>
  </si>
  <si>
    <t>Kamatbevételek és más nyereségjellegű bevételek</t>
  </si>
  <si>
    <t>B72</t>
  </si>
  <si>
    <t>Felhalmozási célú visszatérítendő támogatások, kölcsönök visszatérülése az EU-tól</t>
  </si>
  <si>
    <t>B73</t>
  </si>
  <si>
    <t>B811</t>
  </si>
  <si>
    <t>B812</t>
  </si>
  <si>
    <t>B813</t>
  </si>
  <si>
    <t>B815</t>
  </si>
  <si>
    <t>B816</t>
  </si>
  <si>
    <t>Államháztartáson belüli megelőlegezések rölesztése</t>
  </si>
  <si>
    <t>B82</t>
  </si>
  <si>
    <t>B83</t>
  </si>
  <si>
    <t>B84</t>
  </si>
  <si>
    <t>FINANSZÍROZÁSI BEVÉTELEK ÖSSZESEN: (B8.)</t>
  </si>
  <si>
    <t>KÖLTSÉGVETÉSI ÉS FINANSZÍROZÁSI BEVÉTELEK ÖSSZESEN: (9+10)</t>
  </si>
  <si>
    <t>FINANSZÍROZÁSI KIADÁSOK ÖSSZESEN: (K9.)</t>
  </si>
  <si>
    <t>KIADÁSOK ÖSSZESEN: (3+4)</t>
  </si>
  <si>
    <t>Költségvetési bevételek összesen:</t>
  </si>
  <si>
    <t>Költségvetési kiadások összesen:</t>
  </si>
  <si>
    <t>B81</t>
  </si>
  <si>
    <t>Belföldi finanszírozás bevétele</t>
  </si>
  <si>
    <t xml:space="preserve"> ebből: - Hosszú lejáratú  hitelek, kölcsönök felvétele</t>
  </si>
  <si>
    <t xml:space="preserve">                - Rövid lejáratú  hitelek, kölcsönök felvétele</t>
  </si>
  <si>
    <t xml:space="preserve">              - Likviditási célú  hitelek, kölcsönök felvétele pénzügyi vállalkozástól</t>
  </si>
  <si>
    <t>K91</t>
  </si>
  <si>
    <t>Belföldi finanszírozás kiadásai</t>
  </si>
  <si>
    <t xml:space="preserve">  Belföldi értékpapírok kiadásai </t>
  </si>
  <si>
    <t xml:space="preserve">Hiány belső finanszírozásának bevételei: </t>
  </si>
  <si>
    <t xml:space="preserve">     ebből: - Költségvetési maradvány igénybevétele </t>
  </si>
  <si>
    <t xml:space="preserve">                - Vállalkozási maradvány igénybevétele </t>
  </si>
  <si>
    <t xml:space="preserve">                 - Betét visszavonásából származó bevétel </t>
  </si>
  <si>
    <t xml:space="preserve">                - Egyéb belső finanszírozási bevételek</t>
  </si>
  <si>
    <t>Hiány külső finanszírozásának bevételei:</t>
  </si>
  <si>
    <t xml:space="preserve">    ebből:  -  Likviditási célú hitelek, kölcsönök felvétele</t>
  </si>
  <si>
    <t>Működési célú finanszírozási bevételek összesen:</t>
  </si>
  <si>
    <t>BEVÉTEL ÖSSZESEN:</t>
  </si>
  <si>
    <t>Működési célú finanszírozási kiadások összesen:</t>
  </si>
  <si>
    <t>KIADÁSOK ÖSSZESEN:</t>
  </si>
  <si>
    <t xml:space="preserve">                 - Államháztartson belüli megelőlegezés</t>
  </si>
  <si>
    <t>Felhalmozási célú visszatérítendő támog. Kölcsönök visszatér. kormányoktól és más nemzetközi szervezetektől</t>
  </si>
  <si>
    <t>Létavértesi Család és Gyermekjóléti Szolgálat</t>
  </si>
  <si>
    <t>05</t>
  </si>
  <si>
    <t xml:space="preserve"> - Tartalékok</t>
  </si>
  <si>
    <t xml:space="preserve">Helyi adók  </t>
  </si>
  <si>
    <t>Központi, irányító szerv támogatás</t>
  </si>
  <si>
    <t>Kamatbevételek és más nyereség jellegű bevételek</t>
  </si>
  <si>
    <t>Biztósító által fizetett kártésítés</t>
  </si>
  <si>
    <t>B81321</t>
  </si>
  <si>
    <t>Önkormányzat működési támogatásai (B11.)</t>
  </si>
  <si>
    <t>Működési célú támogatások államháztartáson belülről (B12-B16.)</t>
  </si>
  <si>
    <t>Felhalmozási célú támogatások államháztartáson belülről (B2)</t>
  </si>
  <si>
    <t>Közhatalmi bevételek (B3.)</t>
  </si>
  <si>
    <t>Működési bevételek (B4)</t>
  </si>
  <si>
    <t>Felhalmozási bevételek (B5.)</t>
  </si>
  <si>
    <t>Működési célú átvett pénzeszközök (B6.)</t>
  </si>
  <si>
    <t>Felhalmozási célú átvett pénzeszközök (B7.)</t>
  </si>
  <si>
    <t>Hitel-, kölcsönfelvétel államháztartáson kívülről  (B811.)</t>
  </si>
  <si>
    <t>Belföldi értékpapírok bevételei (B812.)</t>
  </si>
  <si>
    <t>Maradvány igénybevétele (B813.)</t>
  </si>
  <si>
    <t>Belföldi finanszírozás bevételei (B814-B817)</t>
  </si>
  <si>
    <t>Külföldi finanszírozás bevételei (B82.)</t>
  </si>
  <si>
    <t>ebből: - Nemzetköz kötelezettségek</t>
  </si>
  <si>
    <t xml:space="preserve">          - Elvonások és befizetések</t>
  </si>
  <si>
    <t>K62/4</t>
  </si>
  <si>
    <t xml:space="preserve"> forintban</t>
  </si>
  <si>
    <t>Létavértesi Gyermeksziget Óvoda-bölcsőde</t>
  </si>
  <si>
    <t>Értékpapír beváltás</t>
  </si>
  <si>
    <t>Beruházások összesen:</t>
  </si>
  <si>
    <t>Munkaadókat terhelő járulékok és szochó</t>
  </si>
  <si>
    <t>jelen módosítás</t>
  </si>
  <si>
    <t>Fejlesztési kiadások előirányzata</t>
  </si>
  <si>
    <t>módosított előirányzat</t>
  </si>
  <si>
    <t xml:space="preserve">   - Működési célú garancia- és kezességváll. Kifiz. ÁHB</t>
  </si>
  <si>
    <t xml:space="preserve">   - Működési célú garancia és kezességváll. Kifiz. ÁHK</t>
  </si>
  <si>
    <t xml:space="preserve">   - Visszatérítendő támogatások, kölcsönök törlesztése ÁHB</t>
  </si>
  <si>
    <t xml:space="preserve">   - Egyéb felhalmozási célú támogatások ÁHK</t>
  </si>
  <si>
    <t xml:space="preserve">   - Visszatérítendő támogatások, kölcsönök nyújtása ÁHB</t>
  </si>
  <si>
    <t xml:space="preserve">   - Műk. célú visszatér. támogatások, kölcsönök törl. ÁHB</t>
  </si>
  <si>
    <t xml:space="preserve">   -Műk. célú visszatér.támog. kölcsönök nyújtása ÁHB</t>
  </si>
  <si>
    <t xml:space="preserve">   - Egyéb műk. célú támogatások ÁHB</t>
  </si>
  <si>
    <t xml:space="preserve">   - Műk. célú visszatérítendő tám. kölcsönök nyújtása ÁHK</t>
  </si>
  <si>
    <t xml:space="preserve">   - Egyéb működési célú támogatások ÁHK</t>
  </si>
  <si>
    <t xml:space="preserve">   - Visszatérítendő támogatások, kölcsönök nyújtása ÁHK</t>
  </si>
  <si>
    <t xml:space="preserve">   - Egyéb felhalmozási célú támogatások ÁHB</t>
  </si>
  <si>
    <t xml:space="preserve">   - Garancia- és kezességvállalásból kifizetés ÁHK</t>
  </si>
  <si>
    <t xml:space="preserve">   ebből: - Hosszú lejáratú hitelek, kölcsönök törlesztése pénzü.váll.</t>
  </si>
  <si>
    <t xml:space="preserve">                - Likviditási célú hitelek, kölcsönök törlesztése pénzü.váll.</t>
  </si>
  <si>
    <t xml:space="preserve">                - Rövid lejáratú hitelek, kölcsönök törlesztése pénzü.váll</t>
  </si>
  <si>
    <t>ÁHB megelőlegezés visszafizetése</t>
  </si>
  <si>
    <t>B1131</t>
  </si>
  <si>
    <t>Települési önkormányzatok szociális,  gyermekjóléti  feladatainak támogatása</t>
  </si>
  <si>
    <t>B1132</t>
  </si>
  <si>
    <t>Gyermekétkeztetési feladatok támogatása</t>
  </si>
  <si>
    <t>Működési célú garancia- és kezességvállalásból megtérülések ÁHK</t>
  </si>
  <si>
    <t>Működési célú visszatér. támogatások, kölcsönök visszatér. ÁHK</t>
  </si>
  <si>
    <t>Felhalm. célú garancia- és kezességvállalásból megtérülések ÁHK</t>
  </si>
  <si>
    <t>Felhalm. célú visszatérítendő támogatások, kölcs. visszatér. ÁHK</t>
  </si>
  <si>
    <t xml:space="preserve">Működési célú visszatérítendő támog, kölcsönök visszatérülése </t>
  </si>
  <si>
    <t>Települési önkormányzatok szociális és  gyermekjóléti feladatainak támogatása</t>
  </si>
  <si>
    <t>Települési önkormányzatok gyermekétkeztetési feladatainak támogatása</t>
  </si>
  <si>
    <t xml:space="preserve">Költségvetési kiadások összesen: </t>
  </si>
  <si>
    <t>Felhalmozási célú támogatások ÁHB</t>
  </si>
  <si>
    <t>B363</t>
  </si>
  <si>
    <t>Talajterhelési díj</t>
  </si>
  <si>
    <t>Külterületi út pályázat</t>
  </si>
  <si>
    <t>TOP_PLUSZ Energetikai fejlesztés</t>
  </si>
  <si>
    <t>TOP_PLUSZ Kulturális infrastruktúra fejlesztés</t>
  </si>
  <si>
    <t xml:space="preserve">geotermális: gáztalanító </t>
  </si>
  <si>
    <t>temető: urnafal építés</t>
  </si>
  <si>
    <t xml:space="preserve">önkormányzat: műhelyek gázkazán csere </t>
  </si>
  <si>
    <t>önkorm: Árpád tér 26. közp.fűtés beruházás</t>
  </si>
  <si>
    <t>önk: Coop előtti árok vásárlás</t>
  </si>
  <si>
    <t>önk: kamerarendszer felújítás</t>
  </si>
  <si>
    <t xml:space="preserve">önk: közfoglalkoztatás út, járda felújítás </t>
  </si>
  <si>
    <t>hivatal: gázóra átalakítás felújítás</t>
  </si>
  <si>
    <t>vízmű fejlesztés</t>
  </si>
  <si>
    <t>óvoda: kazán keringető szivattyú felújítás</t>
  </si>
  <si>
    <t>talajterhelési díj</t>
  </si>
  <si>
    <t>2023. évi eredeti előirányzat</t>
  </si>
  <si>
    <t>2023. évi módosított előirányzat</t>
  </si>
  <si>
    <t>2023. évi előirányzat</t>
  </si>
  <si>
    <t>TOP Piaccsarnok</t>
  </si>
  <si>
    <t>Belterületi utak felújítása / kátyúzás</t>
  </si>
  <si>
    <t xml:space="preserve">TOP - Belterületi utak fejlesztése pályázat </t>
  </si>
  <si>
    <t>Petőfi utcai tájház felújítás</t>
  </si>
  <si>
    <t xml:space="preserve">Kossuth kerti Tájház felújítás </t>
  </si>
  <si>
    <t>Rákóczi utca, padkázás, szikkasztó árok ásás</t>
  </si>
  <si>
    <t>uszoda: elszívórendszer</t>
  </si>
  <si>
    <t xml:space="preserve">uszoda: klórmérő </t>
  </si>
  <si>
    <t>temető felújítás: nyilászáró, belső festés</t>
  </si>
  <si>
    <t>önk: Bem J utca folyókák készítése ber.</t>
  </si>
  <si>
    <t>önk: Debreceni u. árok burkolás, áteresz, híd bszmegálló</t>
  </si>
  <si>
    <t xml:space="preserve">Irinyi 8. gázalmérő beépítés </t>
  </si>
  <si>
    <t xml:space="preserve">önk: fűkasza adapterrel </t>
  </si>
  <si>
    <t>Műv.ház: vizes blokk felűjítás</t>
  </si>
  <si>
    <t xml:space="preserve">óvoda átemelő szívattyú javítása </t>
  </si>
  <si>
    <t>Konyha - elszívó javítás</t>
  </si>
  <si>
    <t>Rendezési terv</t>
  </si>
  <si>
    <t>Konyha-Elektromos szekrény</t>
  </si>
  <si>
    <t>Előirányzat-felhasználási terv
2023. évre</t>
  </si>
  <si>
    <t>2023. évi  előirányzat</t>
  </si>
  <si>
    <t>Konyha: Tűzhely, Toronysütő</t>
  </si>
  <si>
    <t>Bölcsőde mosogatógép</t>
  </si>
  <si>
    <t xml:space="preserve">  forintban </t>
  </si>
  <si>
    <t xml:space="preserve"> forintban </t>
  </si>
  <si>
    <t>forintban</t>
  </si>
  <si>
    <t xml:space="preserve">forintban </t>
  </si>
  <si>
    <t xml:space="preserve">2.1. melléklet a /2024. () önkormányzati rendelethez     </t>
  </si>
  <si>
    <t xml:space="preserve">2.2. melléklet a /2024. () önkormányzati rendelethez     </t>
  </si>
  <si>
    <t>9.1. melléklet a /2024. ( )önkormányzati rendelethez</t>
  </si>
  <si>
    <t>9.2. melléklet a /2024. () önkormányzati rendelethez</t>
  </si>
  <si>
    <t>9.4. melléklet a /2024. () önkormányzati rendelethez</t>
  </si>
  <si>
    <t>9.5. melléklet a /2024. () önkormányzati rendelethez</t>
  </si>
  <si>
    <t>9.3. melléklet a /2024. () önkormányzati rendelethez</t>
  </si>
  <si>
    <t>intézményi tárgyi eszköz és kisértékű beszerzések</t>
  </si>
  <si>
    <t>intézményi tárgyieszköz és kisértékű beszerzések</t>
  </si>
</sst>
</file>

<file path=xl/styles.xml><?xml version="1.0" encoding="utf-8"?>
<styleSheet xmlns="http://schemas.openxmlformats.org/spreadsheetml/2006/main">
  <numFmts count="5">
    <numFmt numFmtId="164" formatCode="#,###"/>
    <numFmt numFmtId="165" formatCode="\ #,##0.00&quot;     &quot;;\-#,##0.00&quot;     &quot;;&quot; -&quot;#&quot;     &quot;;@\ "/>
    <numFmt numFmtId="166" formatCode="\ #,##0&quot;     &quot;;\-#,##0&quot;     &quot;;&quot; -&quot;#&quot;     &quot;;@\ "/>
    <numFmt numFmtId="167" formatCode="mmm\ d/"/>
    <numFmt numFmtId="168" formatCode="#,##0_ ;\-#,##0\ "/>
  </numFmts>
  <fonts count="53">
    <font>
      <sz val="10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2"/>
      <color indexed="12"/>
      <name val="Times New Roman CE"/>
      <family val="1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2"/>
      <color indexed="20"/>
      <name val="Times New Roman CE"/>
      <family val="1"/>
      <charset val="238"/>
    </font>
    <font>
      <sz val="12"/>
      <name val="Times New Roman CE"/>
      <family val="1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Times New Roman CE"/>
      <family val="1"/>
      <charset val="238"/>
    </font>
    <font>
      <b/>
      <sz val="8"/>
      <name val="Times New Roman CE"/>
      <charset val="238"/>
    </font>
    <font>
      <b/>
      <sz val="10"/>
      <name val="Times New Roman CE"/>
      <charset val="238"/>
    </font>
    <font>
      <sz val="10"/>
      <name val="Times New Roman"/>
      <family val="1"/>
      <charset val="238"/>
    </font>
    <font>
      <b/>
      <sz val="10"/>
      <color indexed="10"/>
      <name val="Times New Roman CE"/>
      <family val="1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0"/>
      <name val="Times New Roman CE"/>
      <charset val="238"/>
    </font>
    <font>
      <sz val="9"/>
      <color rgb="FFFF0000"/>
      <name val="Times New Roman CE"/>
      <family val="1"/>
      <charset val="238"/>
    </font>
    <font>
      <b/>
      <i/>
      <sz val="8"/>
      <name val="Times New Roman CE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49"/>
      </top>
      <bottom style="double">
        <color indexed="4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165" fontId="41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41" fillId="4" borderId="7" applyNumberFormat="0" applyAlignment="0" applyProtection="0"/>
    <xf numFmtId="0" fontId="12" fillId="11" borderId="0" applyNumberFormat="0" applyBorder="0" applyAlignment="0" applyProtection="0"/>
    <xf numFmtId="0" fontId="13" fillId="12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13" borderId="0" applyNumberFormat="0" applyBorder="0" applyAlignment="0" applyProtection="0"/>
    <xf numFmtId="0" fontId="18" fillId="7" borderId="0" applyNumberFormat="0" applyBorder="0" applyAlignment="0" applyProtection="0"/>
    <xf numFmtId="0" fontId="19" fillId="12" borderId="1" applyNumberFormat="0" applyAlignment="0" applyProtection="0"/>
  </cellStyleXfs>
  <cellXfs count="501">
    <xf numFmtId="0" fontId="0" fillId="0" borderId="0" xfId="0"/>
    <xf numFmtId="0" fontId="24" fillId="0" borderId="10" xfId="0" applyFont="1" applyFill="1" applyBorder="1" applyAlignment="1" applyProtection="1">
      <alignment horizontal="right" vertical="center"/>
    </xf>
    <xf numFmtId="0" fontId="27" fillId="0" borderId="11" xfId="35" applyFont="1" applyFill="1" applyBorder="1" applyAlignment="1" applyProtection="1">
      <alignment horizontal="center" vertical="center" wrapText="1"/>
    </xf>
    <xf numFmtId="164" fontId="26" fillId="0" borderId="12" xfId="35" applyNumberFormat="1" applyFont="1" applyFill="1" applyBorder="1" applyAlignment="1" applyProtection="1">
      <alignment horizontal="right" vertical="center" wrapText="1" indent="1"/>
    </xf>
    <xf numFmtId="164" fontId="26" fillId="0" borderId="0" xfId="35" applyNumberFormat="1" applyFont="1" applyFill="1" applyBorder="1" applyAlignment="1" applyProtection="1">
      <alignment horizontal="right" vertical="center" wrapText="1" indent="1"/>
    </xf>
    <xf numFmtId="0" fontId="24" fillId="0" borderId="10" xfId="0" applyFont="1" applyFill="1" applyBorder="1" applyAlignment="1" applyProtection="1">
      <alignment horizontal="right"/>
    </xf>
    <xf numFmtId="0" fontId="27" fillId="0" borderId="13" xfId="35" applyFont="1" applyFill="1" applyBorder="1" applyAlignment="1" applyProtection="1">
      <alignment horizontal="center" vertical="center" wrapText="1"/>
    </xf>
    <xf numFmtId="164" fontId="27" fillId="0" borderId="12" xfId="35" applyNumberFormat="1" applyFont="1" applyFill="1" applyBorder="1" applyAlignment="1" applyProtection="1">
      <alignment horizontal="right" vertical="center" wrapText="1" indent="1"/>
    </xf>
    <xf numFmtId="164" fontId="28" fillId="0" borderId="14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5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6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2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7" xfId="35" applyNumberFormat="1" applyFont="1" applyFill="1" applyBorder="1" applyAlignment="1" applyProtection="1">
      <alignment horizontal="right" vertical="center" wrapText="1" indent="1"/>
    </xf>
    <xf numFmtId="164" fontId="28" fillId="0" borderId="18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9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0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35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2" xfId="0" applyNumberFormat="1" applyFont="1" applyBorder="1" applyAlignment="1" applyProtection="1">
      <alignment horizontal="right" vertical="center" wrapText="1" indent="1"/>
    </xf>
    <xf numFmtId="164" fontId="0" fillId="0" borderId="0" xfId="0" applyNumberFormat="1" applyFill="1" applyAlignment="1" applyProtection="1">
      <alignment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24" fillId="0" borderId="0" xfId="0" applyNumberFormat="1" applyFont="1" applyFill="1" applyAlignment="1" applyProtection="1">
      <alignment horizontal="right" vertical="center"/>
    </xf>
    <xf numFmtId="164" fontId="25" fillId="0" borderId="13" xfId="0" applyNumberFormat="1" applyFont="1" applyFill="1" applyBorder="1" applyAlignment="1" applyProtection="1">
      <alignment horizontal="center" vertical="center" wrapText="1"/>
    </xf>
    <xf numFmtId="164" fontId="26" fillId="0" borderId="0" xfId="0" applyNumberFormat="1" applyFont="1" applyFill="1" applyAlignment="1" applyProtection="1">
      <alignment horizontal="center" vertical="center" wrapText="1"/>
    </xf>
    <xf numFmtId="164" fontId="27" fillId="0" borderId="22" xfId="0" applyNumberFormat="1" applyFont="1" applyFill="1" applyBorder="1" applyAlignment="1" applyProtection="1">
      <alignment horizontal="center" vertical="center" wrapText="1"/>
    </xf>
    <xf numFmtId="164" fontId="27" fillId="0" borderId="0" xfId="0" applyNumberFormat="1" applyFont="1" applyFill="1" applyAlignment="1" applyProtection="1">
      <alignment horizontal="center" vertical="center" wrapText="1"/>
    </xf>
    <xf numFmtId="164" fontId="0" fillId="0" borderId="23" xfId="0" applyNumberFormat="1" applyFont="1" applyFill="1" applyBorder="1" applyAlignment="1" applyProtection="1">
      <alignment horizontal="left" vertical="center" wrapText="1" indent="1"/>
    </xf>
    <xf numFmtId="164" fontId="28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24" xfId="0" applyNumberFormat="1" applyFont="1" applyFill="1" applyBorder="1" applyAlignment="1" applyProtection="1">
      <alignment horizontal="left" vertical="center" wrapText="1" indent="1"/>
    </xf>
    <xf numFmtId="164" fontId="28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5" xfId="0" applyNumberFormat="1" applyFont="1" applyFill="1" applyBorder="1" applyAlignment="1" applyProtection="1">
      <alignment horizontal="left" vertical="center" wrapText="1" indent="1"/>
    </xf>
    <xf numFmtId="164" fontId="28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8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22" xfId="0" applyNumberFormat="1" applyFont="1" applyFill="1" applyBorder="1" applyAlignment="1" applyProtection="1">
      <alignment horizontal="left" vertical="center" wrapText="1" indent="1"/>
    </xf>
    <xf numFmtId="164" fontId="27" fillId="0" borderId="12" xfId="0" applyNumberFormat="1" applyFont="1" applyFill="1" applyBorder="1" applyAlignment="1" applyProtection="1">
      <alignment horizontal="right" vertical="center" wrapText="1" indent="1"/>
    </xf>
    <xf numFmtId="164" fontId="0" fillId="0" borderId="26" xfId="0" applyNumberFormat="1" applyFont="1" applyFill="1" applyBorder="1" applyAlignment="1" applyProtection="1">
      <alignment horizontal="left" vertical="center" wrapText="1" indent="1"/>
    </xf>
    <xf numFmtId="164" fontId="28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0" fontId="35" fillId="0" borderId="0" xfId="35" applyFont="1" applyFill="1"/>
    <xf numFmtId="164" fontId="36" fillId="0" borderId="0" xfId="35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/>
    <xf numFmtId="0" fontId="36" fillId="0" borderId="0" xfId="35" applyFont="1" applyFill="1"/>
    <xf numFmtId="0" fontId="16" fillId="0" borderId="0" xfId="35"/>
    <xf numFmtId="0" fontId="35" fillId="0" borderId="0" xfId="35" applyFont="1" applyFill="1" applyAlignment="1">
      <alignment wrapText="1"/>
    </xf>
    <xf numFmtId="16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24" fillId="0" borderId="0" xfId="0" applyNumberFormat="1" applyFont="1" applyFill="1" applyAlignment="1" applyProtection="1">
      <alignment horizontal="right" wrapText="1"/>
    </xf>
    <xf numFmtId="164" fontId="26" fillId="0" borderId="0" xfId="0" applyNumberFormat="1" applyFont="1" applyFill="1" applyAlignment="1">
      <alignment horizontal="center" vertical="center" wrapText="1"/>
    </xf>
    <xf numFmtId="164" fontId="27" fillId="0" borderId="28" xfId="0" applyNumberFormat="1" applyFont="1" applyFill="1" applyBorder="1" applyAlignment="1" applyProtection="1">
      <alignment horizontal="center" vertical="center" wrapText="1"/>
    </xf>
    <xf numFmtId="164" fontId="26" fillId="0" borderId="0" xfId="0" applyNumberFormat="1" applyFont="1" applyFill="1" applyAlignment="1">
      <alignment vertical="center" wrapText="1"/>
    </xf>
    <xf numFmtId="164" fontId="16" fillId="0" borderId="0" xfId="0" applyNumberFormat="1" applyFont="1" applyFill="1" applyAlignment="1" applyProtection="1">
      <alignment horizontal="left" vertical="center" wrapText="1"/>
    </xf>
    <xf numFmtId="0" fontId="25" fillId="0" borderId="31" xfId="0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right"/>
    </xf>
    <xf numFmtId="0" fontId="25" fillId="0" borderId="33" xfId="0" applyFont="1" applyFill="1" applyBorder="1" applyAlignment="1" applyProtection="1">
      <alignment horizontal="center" vertical="center" wrapText="1"/>
    </xf>
    <xf numFmtId="0" fontId="25" fillId="0" borderId="17" xfId="0" applyFont="1" applyFill="1" applyBorder="1" applyAlignment="1" applyProtection="1">
      <alignment horizontal="right" vertical="center" wrapText="1" indent="1"/>
    </xf>
    <xf numFmtId="0" fontId="27" fillId="0" borderId="13" xfId="0" applyFont="1" applyFill="1" applyBorder="1" applyAlignment="1" applyProtection="1">
      <alignment horizontal="center" vertical="center" wrapText="1"/>
    </xf>
    <xf numFmtId="0" fontId="27" fillId="0" borderId="12" xfId="0" applyFont="1" applyFill="1" applyBorder="1" applyAlignment="1" applyProtection="1">
      <alignment horizontal="center" vertical="center" wrapText="1"/>
    </xf>
    <xf numFmtId="0" fontId="25" fillId="0" borderId="34" xfId="0" applyFont="1" applyFill="1" applyBorder="1" applyAlignment="1" applyProtection="1">
      <alignment horizontal="center" vertical="center" wrapText="1"/>
    </xf>
    <xf numFmtId="0" fontId="25" fillId="0" borderId="35" xfId="0" applyFont="1" applyFill="1" applyBorder="1" applyAlignment="1" applyProtection="1">
      <alignment horizontal="center" vertical="center" wrapText="1"/>
    </xf>
    <xf numFmtId="49" fontId="28" fillId="0" borderId="36" xfId="35" applyNumberFormat="1" applyFont="1" applyFill="1" applyBorder="1" applyAlignment="1" applyProtection="1">
      <alignment horizontal="center" vertical="center" wrapText="1"/>
    </xf>
    <xf numFmtId="49" fontId="28" fillId="0" borderId="37" xfId="35" applyNumberFormat="1" applyFont="1" applyFill="1" applyBorder="1" applyAlignment="1" applyProtection="1">
      <alignment horizontal="center" vertical="center" wrapText="1"/>
    </xf>
    <xf numFmtId="49" fontId="28" fillId="0" borderId="38" xfId="35" applyNumberFormat="1" applyFont="1" applyFill="1" applyBorder="1" applyAlignment="1" applyProtection="1">
      <alignment horizontal="center" vertical="center" wrapText="1"/>
    </xf>
    <xf numFmtId="0" fontId="30" fillId="0" borderId="13" xfId="0" applyFont="1" applyBorder="1" applyAlignment="1" applyProtection="1">
      <alignment horizontal="center" wrapText="1"/>
    </xf>
    <xf numFmtId="0" fontId="29" fillId="0" borderId="36" xfId="0" applyFont="1" applyBorder="1" applyAlignment="1" applyProtection="1">
      <alignment horizontal="center" wrapText="1"/>
    </xf>
    <xf numFmtId="0" fontId="29" fillId="0" borderId="37" xfId="0" applyFont="1" applyBorder="1" applyAlignment="1" applyProtection="1">
      <alignment horizontal="center" wrapText="1"/>
    </xf>
    <xf numFmtId="0" fontId="29" fillId="0" borderId="38" xfId="0" applyFont="1" applyBorder="1" applyAlignment="1" applyProtection="1">
      <alignment horizontal="center" wrapText="1"/>
    </xf>
    <xf numFmtId="0" fontId="30" fillId="0" borderId="28" xfId="0" applyFont="1" applyBorder="1" applyAlignment="1" applyProtection="1">
      <alignment horizont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wrapText="1" indent="1"/>
    </xf>
    <xf numFmtId="164" fontId="27" fillId="0" borderId="0" xfId="0" applyNumberFormat="1" applyFont="1" applyFill="1" applyBorder="1" applyAlignment="1" applyProtection="1">
      <alignment horizontal="right" vertical="center" wrapText="1" indent="1"/>
    </xf>
    <xf numFmtId="0" fontId="28" fillId="0" borderId="0" xfId="0" applyFont="1" applyFill="1" applyAlignment="1" applyProtection="1">
      <alignment horizontal="center" vertical="center" wrapText="1"/>
    </xf>
    <xf numFmtId="0" fontId="28" fillId="0" borderId="0" xfId="0" applyFont="1" applyFill="1" applyAlignment="1" applyProtection="1">
      <alignment vertical="center" wrapText="1"/>
    </xf>
    <xf numFmtId="0" fontId="28" fillId="0" borderId="0" xfId="0" applyFont="1" applyFill="1" applyAlignment="1" applyProtection="1">
      <alignment horizontal="right" vertical="center" wrapText="1" indent="1"/>
    </xf>
    <xf numFmtId="0" fontId="27" fillId="0" borderId="33" xfId="0" applyFont="1" applyFill="1" applyBorder="1" applyAlignment="1" applyProtection="1">
      <alignment horizontal="center" vertical="center" wrapText="1"/>
    </xf>
    <xf numFmtId="0" fontId="25" fillId="0" borderId="39" xfId="0" applyFont="1" applyFill="1" applyBorder="1" applyAlignment="1" applyProtection="1">
      <alignment horizontal="center" vertical="center" wrapText="1"/>
    </xf>
    <xf numFmtId="164" fontId="27" fillId="0" borderId="40" xfId="0" applyNumberFormat="1" applyFont="1" applyFill="1" applyBorder="1" applyAlignment="1" applyProtection="1">
      <alignment horizontal="right" vertical="center" wrapText="1" indent="1"/>
    </xf>
    <xf numFmtId="49" fontId="28" fillId="0" borderId="41" xfId="35" applyNumberFormat="1" applyFont="1" applyFill="1" applyBorder="1" applyAlignment="1" applyProtection="1">
      <alignment horizontal="center" vertical="center" wrapText="1"/>
    </xf>
    <xf numFmtId="49" fontId="28" fillId="0" borderId="42" xfId="35" applyNumberFormat="1" applyFont="1" applyFill="1" applyBorder="1" applyAlignment="1" applyProtection="1">
      <alignment horizontal="center" vertical="center" wrapText="1"/>
    </xf>
    <xf numFmtId="49" fontId="28" fillId="0" borderId="43" xfId="35" applyNumberFormat="1" applyFont="1" applyFill="1" applyBorder="1" applyAlignment="1" applyProtection="1">
      <alignment horizontal="center" vertical="center" wrapText="1"/>
    </xf>
    <xf numFmtId="0" fontId="30" fillId="0" borderId="28" xfId="0" applyFont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164" fontId="16" fillId="0" borderId="0" xfId="0" applyNumberFormat="1" applyFont="1" applyFill="1" applyAlignment="1" applyProtection="1">
      <alignment vertical="center" wrapText="1"/>
    </xf>
    <xf numFmtId="0" fontId="22" fillId="0" borderId="0" xfId="0" applyFont="1" applyFill="1" applyAlignment="1" applyProtection="1">
      <alignment vertical="center"/>
    </xf>
    <xf numFmtId="0" fontId="25" fillId="0" borderId="30" xfId="0" applyFont="1" applyFill="1" applyBorder="1" applyAlignment="1" applyProtection="1">
      <alignment horizontal="center" vertical="center" wrapText="1"/>
    </xf>
    <xf numFmtId="49" fontId="25" fillId="0" borderId="32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center" vertical="center" wrapText="1"/>
    </xf>
    <xf numFmtId="164" fontId="25" fillId="0" borderId="21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Alignment="1" applyProtection="1">
      <alignment vertical="center" wrapText="1"/>
    </xf>
    <xf numFmtId="49" fontId="28" fillId="0" borderId="41" xfId="0" applyNumberFormat="1" applyFont="1" applyFill="1" applyBorder="1" applyAlignment="1" applyProtection="1">
      <alignment horizontal="center" vertical="center" wrapText="1"/>
    </xf>
    <xf numFmtId="164" fontId="28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49" fontId="28" fillId="0" borderId="37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Alignment="1" applyProtection="1">
      <alignment vertical="center" wrapText="1"/>
    </xf>
    <xf numFmtId="164" fontId="27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49" fontId="28" fillId="0" borderId="36" xfId="0" applyNumberFormat="1" applyFont="1" applyFill="1" applyBorder="1" applyAlignment="1" applyProtection="1">
      <alignment horizontal="center" vertical="center" wrapText="1"/>
    </xf>
    <xf numFmtId="164" fontId="28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3" xfId="0" applyFont="1" applyBorder="1" applyAlignment="1" applyProtection="1">
      <alignment horizontal="center" vertical="center" wrapText="1"/>
    </xf>
    <xf numFmtId="0" fontId="28" fillId="0" borderId="0" xfId="0" applyFont="1" applyFill="1" applyAlignment="1" applyProtection="1">
      <alignment horizontal="left" vertical="center" wrapText="1"/>
    </xf>
    <xf numFmtId="0" fontId="32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horizontal="right" vertical="center" wrapText="1" indent="1"/>
    </xf>
    <xf numFmtId="0" fontId="27" fillId="0" borderId="29" xfId="0" applyFont="1" applyFill="1" applyBorder="1" applyAlignment="1" applyProtection="1">
      <alignment horizontal="center" vertical="top" wrapText="1"/>
    </xf>
    <xf numFmtId="164" fontId="27" fillId="0" borderId="33" xfId="0" applyNumberFormat="1" applyFont="1" applyFill="1" applyBorder="1" applyAlignment="1" applyProtection="1">
      <alignment horizontal="center" vertical="center" wrapText="1"/>
    </xf>
    <xf numFmtId="0" fontId="16" fillId="0" borderId="0" xfId="36" applyFill="1" applyProtection="1"/>
    <xf numFmtId="0" fontId="16" fillId="0" borderId="0" xfId="36" applyFill="1" applyProtection="1">
      <protection locked="0"/>
    </xf>
    <xf numFmtId="0" fontId="24" fillId="0" borderId="0" xfId="0" applyFont="1" applyFill="1" applyAlignment="1">
      <alignment horizontal="right"/>
    </xf>
    <xf numFmtId="0" fontId="25" fillId="0" borderId="11" xfId="36" applyFont="1" applyFill="1" applyBorder="1" applyAlignment="1" applyProtection="1">
      <alignment horizontal="center" vertical="center" wrapText="1"/>
    </xf>
    <xf numFmtId="0" fontId="25" fillId="0" borderId="44" xfId="36" applyFont="1" applyFill="1" applyBorder="1" applyAlignment="1" applyProtection="1">
      <alignment horizontal="center" vertical="center"/>
    </xf>
    <xf numFmtId="0" fontId="25" fillId="0" borderId="17" xfId="36" applyFont="1" applyFill="1" applyBorder="1" applyAlignment="1" applyProtection="1">
      <alignment horizontal="center" vertical="center"/>
    </xf>
    <xf numFmtId="0" fontId="28" fillId="0" borderId="13" xfId="36" applyFont="1" applyFill="1" applyBorder="1" applyAlignment="1" applyProtection="1">
      <alignment horizontal="left" vertical="center" indent="1"/>
    </xf>
    <xf numFmtId="0" fontId="16" fillId="0" borderId="0" xfId="36" applyFill="1" applyAlignment="1" applyProtection="1">
      <alignment vertical="center"/>
    </xf>
    <xf numFmtId="0" fontId="28" fillId="0" borderId="42" xfId="36" applyFont="1" applyFill="1" applyBorder="1" applyAlignment="1" applyProtection="1">
      <alignment horizontal="left" vertical="center" indent="1"/>
    </xf>
    <xf numFmtId="0" fontId="28" fillId="0" borderId="45" xfId="36" applyFont="1" applyFill="1" applyBorder="1" applyAlignment="1" applyProtection="1">
      <alignment horizontal="left" vertical="center" wrapText="1" indent="1"/>
    </xf>
    <xf numFmtId="164" fontId="28" fillId="0" borderId="27" xfId="36" applyNumberFormat="1" applyFont="1" applyFill="1" applyBorder="1" applyAlignment="1" applyProtection="1">
      <alignment vertical="center"/>
    </xf>
    <xf numFmtId="0" fontId="28" fillId="0" borderId="37" xfId="36" applyFont="1" applyFill="1" applyBorder="1" applyAlignment="1" applyProtection="1">
      <alignment horizontal="left" vertical="center" indent="1"/>
    </xf>
    <xf numFmtId="0" fontId="28" fillId="0" borderId="46" xfId="36" applyFont="1" applyFill="1" applyBorder="1" applyAlignment="1" applyProtection="1">
      <alignment horizontal="left" vertical="center" wrapText="1" indent="1"/>
    </xf>
    <xf numFmtId="164" fontId="28" fillId="0" borderId="46" xfId="36" applyNumberFormat="1" applyFont="1" applyFill="1" applyBorder="1" applyAlignment="1" applyProtection="1">
      <alignment vertical="center"/>
      <protection locked="0"/>
    </xf>
    <xf numFmtId="164" fontId="28" fillId="0" borderId="15" xfId="36" applyNumberFormat="1" applyFont="1" applyFill="1" applyBorder="1" applyAlignment="1" applyProtection="1">
      <alignment vertical="center"/>
    </xf>
    <xf numFmtId="0" fontId="16" fillId="0" borderId="0" xfId="36" applyFill="1" applyAlignment="1" applyProtection="1">
      <alignment vertical="center"/>
      <protection locked="0"/>
    </xf>
    <xf numFmtId="0" fontId="28" fillId="0" borderId="47" xfId="36" applyFont="1" applyFill="1" applyBorder="1" applyAlignment="1" applyProtection="1">
      <alignment horizontal="left" vertical="center" wrapText="1" indent="1"/>
    </xf>
    <xf numFmtId="164" fontId="28" fillId="0" borderId="47" xfId="36" applyNumberFormat="1" applyFont="1" applyFill="1" applyBorder="1" applyAlignment="1" applyProtection="1">
      <alignment vertical="center"/>
      <protection locked="0"/>
    </xf>
    <xf numFmtId="164" fontId="28" fillId="0" borderId="14" xfId="36" applyNumberFormat="1" applyFont="1" applyFill="1" applyBorder="1" applyAlignment="1" applyProtection="1">
      <alignment vertical="center"/>
    </xf>
    <xf numFmtId="0" fontId="28" fillId="0" borderId="46" xfId="36" applyFont="1" applyFill="1" applyBorder="1" applyAlignment="1" applyProtection="1">
      <alignment horizontal="left" vertical="center" indent="1"/>
    </xf>
    <xf numFmtId="0" fontId="28" fillId="0" borderId="37" xfId="36" applyFont="1" applyFill="1" applyBorder="1" applyAlignment="1" applyProtection="1">
      <alignment horizontal="center" vertical="center"/>
    </xf>
    <xf numFmtId="0" fontId="28" fillId="0" borderId="13" xfId="36" applyFont="1" applyFill="1" applyBorder="1" applyAlignment="1" applyProtection="1">
      <alignment horizontal="center" vertical="center"/>
    </xf>
    <xf numFmtId="0" fontId="25" fillId="0" borderId="48" xfId="36" applyFont="1" applyFill="1" applyBorder="1" applyAlignment="1" applyProtection="1">
      <alignment horizontal="left" vertical="center" indent="1"/>
    </xf>
    <xf numFmtId="164" fontId="27" fillId="0" borderId="48" xfId="36" applyNumberFormat="1" applyFont="1" applyFill="1" applyBorder="1" applyAlignment="1" applyProtection="1">
      <alignment vertical="center"/>
    </xf>
    <xf numFmtId="164" fontId="27" fillId="0" borderId="12" xfId="36" applyNumberFormat="1" applyFont="1" applyFill="1" applyBorder="1" applyAlignment="1" applyProtection="1">
      <alignment vertical="center"/>
    </xf>
    <xf numFmtId="0" fontId="28" fillId="0" borderId="36" xfId="36" applyFont="1" applyFill="1" applyBorder="1" applyAlignment="1" applyProtection="1">
      <alignment horizontal="center" vertical="center"/>
    </xf>
    <xf numFmtId="0" fontId="28" fillId="0" borderId="47" xfId="36" applyFont="1" applyFill="1" applyBorder="1" applyAlignment="1" applyProtection="1">
      <alignment horizontal="left" vertical="center" indent="1"/>
    </xf>
    <xf numFmtId="0" fontId="27" fillId="0" borderId="13" xfId="36" applyFont="1" applyFill="1" applyBorder="1" applyAlignment="1" applyProtection="1">
      <alignment horizontal="center" vertical="center"/>
    </xf>
    <xf numFmtId="0" fontId="25" fillId="0" borderId="48" xfId="36" applyFont="1" applyFill="1" applyBorder="1" applyAlignment="1" applyProtection="1">
      <alignment horizontal="left" indent="1"/>
    </xf>
    <xf numFmtId="164" fontId="27" fillId="0" borderId="48" xfId="36" applyNumberFormat="1" applyFont="1" applyFill="1" applyBorder="1" applyProtection="1"/>
    <xf numFmtId="0" fontId="0" fillId="0" borderId="0" xfId="36" applyFont="1" applyFill="1" applyProtection="1"/>
    <xf numFmtId="0" fontId="36" fillId="0" borderId="0" xfId="36" applyFont="1" applyFill="1" applyProtection="1">
      <protection locked="0"/>
    </xf>
    <xf numFmtId="0" fontId="22" fillId="0" borderId="0" xfId="36" applyFont="1" applyFill="1" applyProtection="1">
      <protection locked="0"/>
    </xf>
    <xf numFmtId="0" fontId="25" fillId="14" borderId="49" xfId="0" applyFont="1" applyFill="1" applyBorder="1" applyAlignment="1" applyProtection="1">
      <alignment horizontal="center" vertical="center"/>
    </xf>
    <xf numFmtId="164" fontId="27" fillId="0" borderId="12" xfId="36" applyNumberFormat="1" applyFont="1" applyFill="1" applyBorder="1" applyProtection="1"/>
    <xf numFmtId="3" fontId="28" fillId="0" borderId="46" xfId="0" applyNumberFormat="1" applyFont="1" applyBorder="1"/>
    <xf numFmtId="164" fontId="25" fillId="0" borderId="22" xfId="0" applyNumberFormat="1" applyFont="1" applyFill="1" applyBorder="1" applyAlignment="1" applyProtection="1">
      <alignment horizontal="center" vertical="center" wrapText="1"/>
    </xf>
    <xf numFmtId="164" fontId="34" fillId="0" borderId="50" xfId="0" applyNumberFormat="1" applyFont="1" applyFill="1" applyBorder="1" applyAlignment="1" applyProtection="1">
      <alignment horizontal="center" vertical="center" wrapText="1"/>
    </xf>
    <xf numFmtId="0" fontId="41" fillId="0" borderId="0" xfId="35" applyFont="1" applyFill="1" applyProtection="1"/>
    <xf numFmtId="0" fontId="26" fillId="0" borderId="13" xfId="35" applyFont="1" applyFill="1" applyBorder="1" applyAlignment="1" applyProtection="1">
      <alignment horizontal="left" vertical="center" wrapText="1" indent="1"/>
    </xf>
    <xf numFmtId="0" fontId="26" fillId="0" borderId="0" xfId="35" applyFont="1" applyFill="1" applyBorder="1" applyAlignment="1" applyProtection="1">
      <alignment horizontal="center" vertical="center" wrapText="1"/>
    </xf>
    <xf numFmtId="0" fontId="26" fillId="0" borderId="0" xfId="35" applyFont="1" applyFill="1" applyBorder="1" applyAlignment="1" applyProtection="1">
      <alignment vertical="center" wrapText="1"/>
    </xf>
    <xf numFmtId="0" fontId="41" fillId="0" borderId="0" xfId="35" applyFont="1" applyFill="1" applyAlignment="1" applyProtection="1"/>
    <xf numFmtId="0" fontId="41" fillId="0" borderId="0" xfId="35" applyFont="1" applyFill="1" applyBorder="1" applyAlignment="1" applyProtection="1">
      <alignment horizontal="left" vertical="center" wrapText="1" indent="1"/>
    </xf>
    <xf numFmtId="0" fontId="26" fillId="0" borderId="48" xfId="35" applyFont="1" applyFill="1" applyBorder="1" applyAlignment="1" applyProtection="1">
      <alignment vertical="center" wrapText="1"/>
    </xf>
    <xf numFmtId="0" fontId="43" fillId="0" borderId="0" xfId="35" applyFont="1" applyFill="1" applyProtection="1"/>
    <xf numFmtId="0" fontId="45" fillId="0" borderId="0" xfId="35" applyFont="1" applyFill="1" applyProtection="1"/>
    <xf numFmtId="0" fontId="26" fillId="0" borderId="0" xfId="35" applyFont="1" applyFill="1" applyProtection="1"/>
    <xf numFmtId="0" fontId="41" fillId="0" borderId="0" xfId="35" applyFont="1" applyFill="1" applyAlignment="1" applyProtection="1">
      <alignment horizontal="right" vertical="center" indent="1"/>
    </xf>
    <xf numFmtId="0" fontId="26" fillId="0" borderId="22" xfId="35" applyFont="1" applyFill="1" applyBorder="1" applyAlignment="1" applyProtection="1">
      <alignment horizontal="center" vertical="center" wrapText="1"/>
    </xf>
    <xf numFmtId="0" fontId="26" fillId="0" borderId="51" xfId="35" applyFont="1" applyFill="1" applyBorder="1" applyAlignment="1" applyProtection="1">
      <alignment horizontal="center" vertical="center" wrapText="1"/>
    </xf>
    <xf numFmtId="164" fontId="26" fillId="0" borderId="22" xfId="35" applyNumberFormat="1" applyFont="1" applyFill="1" applyBorder="1" applyAlignment="1" applyProtection="1">
      <alignment horizontal="right" vertical="center" wrapText="1" indent="1"/>
    </xf>
    <xf numFmtId="164" fontId="41" fillId="0" borderId="23" xfId="35" applyNumberFormat="1" applyFont="1" applyFill="1" applyBorder="1" applyAlignment="1" applyProtection="1">
      <alignment horizontal="right" vertical="center" wrapText="1" indent="1"/>
      <protection locked="0"/>
    </xf>
    <xf numFmtId="164" fontId="41" fillId="0" borderId="24" xfId="35" applyNumberFormat="1" applyFont="1" applyFill="1" applyBorder="1" applyAlignment="1" applyProtection="1">
      <alignment horizontal="right" vertical="center" wrapText="1" indent="1"/>
      <protection locked="0"/>
    </xf>
    <xf numFmtId="164" fontId="41" fillId="0" borderId="52" xfId="3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22" xfId="35" applyNumberFormat="1" applyFont="1" applyFill="1" applyBorder="1" applyAlignment="1" applyProtection="1">
      <alignment horizontal="right" vertical="center" wrapText="1" indent="1"/>
      <protection locked="0"/>
    </xf>
    <xf numFmtId="0" fontId="41" fillId="0" borderId="53" xfId="35" applyFont="1" applyFill="1" applyBorder="1" applyAlignment="1" applyProtection="1">
      <alignment horizontal="left" vertical="center" wrapText="1" indent="1"/>
    </xf>
    <xf numFmtId="164" fontId="26" fillId="0" borderId="51" xfId="35" applyNumberFormat="1" applyFont="1" applyFill="1" applyBorder="1" applyAlignment="1" applyProtection="1">
      <alignment horizontal="right" vertical="center" wrapText="1" indent="1"/>
    </xf>
    <xf numFmtId="164" fontId="41" fillId="0" borderId="54" xfId="35" applyNumberFormat="1" applyFont="1" applyFill="1" applyBorder="1" applyAlignment="1" applyProtection="1">
      <alignment horizontal="right" vertical="center" wrapText="1" indent="1"/>
      <protection locked="0"/>
    </xf>
    <xf numFmtId="164" fontId="41" fillId="0" borderId="55" xfId="35" applyNumberFormat="1" applyFont="1" applyFill="1" applyBorder="1" applyAlignment="1" applyProtection="1">
      <alignment horizontal="right" vertical="center" wrapText="1" indent="1"/>
      <protection locked="0"/>
    </xf>
    <xf numFmtId="164" fontId="31" fillId="0" borderId="22" xfId="0" applyNumberFormat="1" applyFont="1" applyBorder="1" applyAlignment="1" applyProtection="1">
      <alignment horizontal="right" vertical="center" wrapText="1" indent="1"/>
    </xf>
    <xf numFmtId="164" fontId="43" fillId="0" borderId="22" xfId="35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39" xfId="35" applyFont="1" applyFill="1" applyBorder="1" applyAlignment="1" applyProtection="1">
      <alignment horizontal="center" vertical="center" wrapText="1"/>
    </xf>
    <xf numFmtId="0" fontId="26" fillId="0" borderId="50" xfId="35" applyFont="1" applyFill="1" applyBorder="1" applyAlignment="1" applyProtection="1">
      <alignment vertical="center" wrapText="1"/>
    </xf>
    <xf numFmtId="0" fontId="41" fillId="0" borderId="56" xfId="35" applyFont="1" applyFill="1" applyBorder="1" applyAlignment="1" applyProtection="1">
      <alignment horizontal="left" vertical="center" wrapText="1" indent="1"/>
    </xf>
    <xf numFmtId="0" fontId="41" fillId="0" borderId="53" xfId="35" applyFont="1" applyFill="1" applyBorder="1" applyAlignment="1" applyProtection="1">
      <alignment horizontal="left" vertical="center" wrapText="1" indent="6"/>
    </xf>
    <xf numFmtId="0" fontId="41" fillId="0" borderId="35" xfId="35" applyFont="1" applyFill="1" applyBorder="1" applyAlignment="1" applyProtection="1">
      <alignment horizontal="left" vertical="center" wrapText="1" indent="6"/>
    </xf>
    <xf numFmtId="0" fontId="41" fillId="0" borderId="57" xfId="35" applyFont="1" applyFill="1" applyBorder="1" applyAlignment="1" applyProtection="1">
      <alignment horizontal="left" vertical="center" wrapText="1" indent="6"/>
    </xf>
    <xf numFmtId="0" fontId="26" fillId="0" borderId="39" xfId="35" applyFont="1" applyFill="1" applyBorder="1" applyAlignment="1" applyProtection="1">
      <alignment vertical="center" wrapText="1"/>
    </xf>
    <xf numFmtId="0" fontId="41" fillId="0" borderId="35" xfId="35" applyFont="1" applyFill="1" applyBorder="1" applyAlignment="1" applyProtection="1">
      <alignment horizontal="left" vertical="center" wrapText="1" indent="1"/>
    </xf>
    <xf numFmtId="0" fontId="44" fillId="0" borderId="35" xfId="0" applyFont="1" applyBorder="1" applyAlignment="1" applyProtection="1">
      <alignment horizontal="left" vertical="center" wrapText="1" indent="1"/>
    </xf>
    <xf numFmtId="0" fontId="44" fillId="0" borderId="53" xfId="0" applyFont="1" applyBorder="1" applyAlignment="1" applyProtection="1">
      <alignment horizontal="left" vertical="center" wrapText="1" indent="1"/>
    </xf>
    <xf numFmtId="0" fontId="26" fillId="0" borderId="39" xfId="35" applyFont="1" applyFill="1" applyBorder="1" applyAlignment="1" applyProtection="1">
      <alignment horizontal="left" vertical="center" wrapText="1" indent="1"/>
    </xf>
    <xf numFmtId="0" fontId="43" fillId="0" borderId="39" xfId="35" applyFont="1" applyFill="1" applyBorder="1" applyAlignment="1" applyProtection="1">
      <alignment horizontal="left" vertical="center" wrapText="1" indent="1"/>
    </xf>
    <xf numFmtId="0" fontId="31" fillId="0" borderId="10" xfId="0" applyFont="1" applyBorder="1" applyAlignment="1" applyProtection="1">
      <alignment horizontal="left" vertical="center" wrapText="1" indent="1"/>
    </xf>
    <xf numFmtId="0" fontId="26" fillId="0" borderId="51" xfId="35" applyFont="1" applyFill="1" applyBorder="1" applyAlignment="1" applyProtection="1">
      <alignment horizontal="left" vertical="center" wrapText="1" indent="1"/>
    </xf>
    <xf numFmtId="49" fontId="41" fillId="0" borderId="54" xfId="35" applyNumberFormat="1" applyFont="1" applyFill="1" applyBorder="1" applyAlignment="1" applyProtection="1">
      <alignment horizontal="left" vertical="center" wrapText="1" indent="1"/>
    </xf>
    <xf numFmtId="49" fontId="41" fillId="0" borderId="24" xfId="35" applyNumberFormat="1" applyFont="1" applyFill="1" applyBorder="1" applyAlignment="1" applyProtection="1">
      <alignment horizontal="left" vertical="center" wrapText="1" indent="1"/>
    </xf>
    <xf numFmtId="49" fontId="41" fillId="0" borderId="26" xfId="35" applyNumberFormat="1" applyFont="1" applyFill="1" applyBorder="1" applyAlignment="1" applyProtection="1">
      <alignment horizontal="left" vertical="center" wrapText="1" indent="1"/>
    </xf>
    <xf numFmtId="49" fontId="41" fillId="0" borderId="52" xfId="35" applyNumberFormat="1" applyFont="1" applyFill="1" applyBorder="1" applyAlignment="1" applyProtection="1">
      <alignment horizontal="left" vertical="center" wrapText="1" indent="1"/>
    </xf>
    <xf numFmtId="49" fontId="41" fillId="0" borderId="55" xfId="35" applyNumberFormat="1" applyFont="1" applyFill="1" applyBorder="1" applyAlignment="1" applyProtection="1">
      <alignment horizontal="left" vertical="center" wrapText="1" indent="1"/>
    </xf>
    <xf numFmtId="0" fontId="26" fillId="0" borderId="22" xfId="35" applyFont="1" applyFill="1" applyBorder="1" applyAlignment="1" applyProtection="1">
      <alignment horizontal="left" vertical="center" wrapText="1" indent="1"/>
    </xf>
    <xf numFmtId="49" fontId="41" fillId="0" borderId="23" xfId="35" applyNumberFormat="1" applyFont="1" applyFill="1" applyBorder="1" applyAlignment="1" applyProtection="1">
      <alignment horizontal="left" vertical="center" wrapText="1" indent="1"/>
    </xf>
    <xf numFmtId="49" fontId="43" fillId="0" borderId="22" xfId="35" applyNumberFormat="1" applyFont="1" applyFill="1" applyBorder="1" applyAlignment="1" applyProtection="1">
      <alignment horizontal="left" vertical="center" wrapText="1" indent="1"/>
    </xf>
    <xf numFmtId="0" fontId="31" fillId="0" borderId="58" xfId="0" applyFont="1" applyBorder="1" applyAlignment="1" applyProtection="1">
      <alignment horizontal="left" vertical="center" wrapText="1" indent="1"/>
    </xf>
    <xf numFmtId="0" fontId="26" fillId="0" borderId="50" xfId="35" applyFont="1" applyFill="1" applyBorder="1" applyAlignment="1" applyProtection="1">
      <alignment horizontal="center" vertical="center" wrapText="1"/>
    </xf>
    <xf numFmtId="0" fontId="44" fillId="0" borderId="59" xfId="0" applyFont="1" applyBorder="1" applyAlignment="1" applyProtection="1">
      <alignment horizontal="left" wrapText="1" indent="1"/>
    </xf>
    <xf numFmtId="0" fontId="44" fillId="0" borderId="53" xfId="0" applyFont="1" applyBorder="1" applyAlignment="1" applyProtection="1">
      <alignment horizontal="left" wrapText="1" indent="1"/>
    </xf>
    <xf numFmtId="0" fontId="44" fillId="0" borderId="35" xfId="0" applyFont="1" applyBorder="1" applyAlignment="1" applyProtection="1">
      <alignment horizontal="left" wrapText="1" indent="1"/>
    </xf>
    <xf numFmtId="0" fontId="31" fillId="0" borderId="39" xfId="0" applyFont="1" applyBorder="1" applyAlignment="1" applyProtection="1">
      <alignment horizontal="left" vertical="center" wrapText="1" indent="1"/>
    </xf>
    <xf numFmtId="0" fontId="44" fillId="0" borderId="53" xfId="0" quotePrefix="1" applyFont="1" applyBorder="1" applyAlignment="1" applyProtection="1">
      <alignment horizontal="left" wrapText="1" indent="1"/>
    </xf>
    <xf numFmtId="49" fontId="44" fillId="0" borderId="53" xfId="0" applyNumberFormat="1" applyFont="1" applyBorder="1" applyAlignment="1" applyProtection="1">
      <alignment horizontal="left" wrapText="1" indent="1"/>
    </xf>
    <xf numFmtId="0" fontId="44" fillId="0" borderId="59" xfId="0" applyFont="1" applyBorder="1" applyAlignment="1" applyProtection="1">
      <alignment horizontal="left" vertical="top" wrapText="1" indent="1"/>
    </xf>
    <xf numFmtId="0" fontId="31" fillId="0" borderId="39" xfId="0" applyFont="1" applyBorder="1" applyAlignment="1" applyProtection="1">
      <alignment wrapText="1"/>
    </xf>
    <xf numFmtId="0" fontId="31" fillId="0" borderId="10" xfId="0" applyFont="1" applyBorder="1" applyAlignment="1" applyProtection="1">
      <alignment wrapText="1"/>
    </xf>
    <xf numFmtId="0" fontId="31" fillId="0" borderId="22" xfId="0" applyFont="1" applyBorder="1" applyAlignment="1" applyProtection="1">
      <alignment horizontal="center" wrapText="1"/>
    </xf>
    <xf numFmtId="49" fontId="26" fillId="0" borderId="22" xfId="35" applyNumberFormat="1" applyFont="1" applyFill="1" applyBorder="1" applyAlignment="1" applyProtection="1">
      <alignment horizontal="left" vertical="center" wrapText="1" indent="1"/>
    </xf>
    <xf numFmtId="0" fontId="31" fillId="0" borderId="58" xfId="0" applyFont="1" applyBorder="1" applyAlignment="1" applyProtection="1">
      <alignment horizontal="center" wrapText="1"/>
    </xf>
    <xf numFmtId="0" fontId="31" fillId="0" borderId="39" xfId="0" applyFont="1" applyBorder="1" applyAlignment="1" applyProtection="1">
      <alignment horizontal="left" wrapText="1" indent="1"/>
    </xf>
    <xf numFmtId="0" fontId="44" fillId="0" borderId="54" xfId="0" applyFont="1" applyBorder="1" applyAlignment="1" applyProtection="1">
      <alignment horizontal="center" wrapText="1"/>
    </xf>
    <xf numFmtId="0" fontId="44" fillId="0" borderId="56" xfId="0" applyFont="1" applyBorder="1" applyAlignment="1" applyProtection="1">
      <alignment horizontal="left" vertical="center" wrapText="1" indent="1"/>
    </xf>
    <xf numFmtId="164" fontId="41" fillId="0" borderId="54" xfId="35" applyNumberFormat="1" applyFont="1" applyFill="1" applyBorder="1" applyAlignment="1" applyProtection="1">
      <alignment horizontal="right" vertical="center" wrapText="1" indent="1"/>
    </xf>
    <xf numFmtId="0" fontId="44" fillId="0" borderId="53" xfId="0" applyFont="1" applyBorder="1" applyAlignment="1" applyProtection="1">
      <alignment wrapText="1"/>
    </xf>
    <xf numFmtId="0" fontId="44" fillId="0" borderId="24" xfId="0" applyFont="1" applyBorder="1" applyAlignment="1" applyProtection="1">
      <alignment horizontal="center" wrapText="1"/>
    </xf>
    <xf numFmtId="164" fontId="41" fillId="0" borderId="24" xfId="35" applyNumberFormat="1" applyFont="1" applyFill="1" applyBorder="1" applyAlignment="1" applyProtection="1">
      <alignment horizontal="right" vertical="center" wrapText="1" indent="1"/>
    </xf>
    <xf numFmtId="0" fontId="44" fillId="0" borderId="20" xfId="0" applyFont="1" applyBorder="1" applyAlignment="1" applyProtection="1">
      <alignment horizontal="left" wrapText="1" indent="1"/>
    </xf>
    <xf numFmtId="0" fontId="44" fillId="0" borderId="60" xfId="0" applyFont="1" applyBorder="1" applyAlignment="1" applyProtection="1">
      <alignment horizontal="left" wrapText="1" indent="1"/>
    </xf>
    <xf numFmtId="164" fontId="46" fillId="0" borderId="24" xfId="35" applyNumberFormat="1" applyFont="1" applyFill="1" applyBorder="1" applyAlignment="1" applyProtection="1">
      <alignment horizontal="right" vertical="center" wrapText="1" indent="1"/>
      <protection locked="0"/>
    </xf>
    <xf numFmtId="0" fontId="46" fillId="0" borderId="54" xfId="35" applyFont="1" applyFill="1" applyBorder="1" applyAlignment="1" applyProtection="1">
      <alignment horizontal="left" vertical="center" wrapText="1" indent="1"/>
    </xf>
    <xf numFmtId="0" fontId="46" fillId="0" borderId="56" xfId="35" applyFont="1" applyFill="1" applyBorder="1" applyAlignment="1" applyProtection="1">
      <alignment horizontal="left" vertical="center" wrapText="1" indent="1"/>
    </xf>
    <xf numFmtId="164" fontId="46" fillId="0" borderId="54" xfId="35" applyNumberFormat="1" applyFont="1" applyFill="1" applyBorder="1" applyAlignment="1" applyProtection="1">
      <alignment horizontal="right" vertical="center" wrapText="1" indent="1"/>
    </xf>
    <xf numFmtId="49" fontId="46" fillId="0" borderId="24" xfId="35" applyNumberFormat="1" applyFont="1" applyFill="1" applyBorder="1" applyAlignment="1" applyProtection="1">
      <alignment horizontal="left" vertical="center" wrapText="1" indent="1"/>
    </xf>
    <xf numFmtId="0" fontId="46" fillId="0" borderId="53" xfId="35" applyFont="1" applyFill="1" applyBorder="1" applyAlignment="1" applyProtection="1">
      <alignment horizontal="left" vertical="center" wrapText="1" indent="1"/>
    </xf>
    <xf numFmtId="0" fontId="46" fillId="0" borderId="24" xfId="35" applyFont="1" applyFill="1" applyBorder="1" applyAlignment="1" applyProtection="1">
      <alignment horizontal="left" vertical="center" wrapText="1" indent="1"/>
    </xf>
    <xf numFmtId="164" fontId="46" fillId="0" borderId="24" xfId="35" applyNumberFormat="1" applyFont="1" applyFill="1" applyBorder="1" applyAlignment="1" applyProtection="1">
      <alignment horizontal="right" vertical="center" wrapText="1" indent="1"/>
    </xf>
    <xf numFmtId="49" fontId="46" fillId="0" borderId="55" xfId="35" applyNumberFormat="1" applyFont="1" applyFill="1" applyBorder="1" applyAlignment="1" applyProtection="1">
      <alignment horizontal="left" vertical="center" wrapText="1" indent="1"/>
    </xf>
    <xf numFmtId="0" fontId="46" fillId="0" borderId="57" xfId="35" applyFont="1" applyFill="1" applyBorder="1" applyAlignment="1" applyProtection="1">
      <alignment horizontal="left" vertical="center" wrapText="1" indent="1"/>
    </xf>
    <xf numFmtId="164" fontId="46" fillId="0" borderId="55" xfId="35" applyNumberFormat="1" applyFont="1" applyFill="1" applyBorder="1" applyAlignment="1" applyProtection="1">
      <alignment horizontal="right" vertical="center" wrapText="1" indent="1"/>
      <protection locked="0"/>
    </xf>
    <xf numFmtId="164" fontId="41" fillId="0" borderId="0" xfId="35" applyNumberFormat="1" applyFont="1" applyFill="1" applyAlignment="1" applyProtection="1">
      <alignment horizontal="right" vertical="center" indent="1"/>
    </xf>
    <xf numFmtId="164" fontId="25" fillId="0" borderId="33" xfId="0" applyNumberFormat="1" applyFont="1" applyFill="1" applyBorder="1" applyAlignment="1" applyProtection="1">
      <alignment horizontal="center" vertical="center" wrapText="1"/>
    </xf>
    <xf numFmtId="164" fontId="28" fillId="0" borderId="61" xfId="0" applyNumberFormat="1" applyFont="1" applyFill="1" applyBorder="1" applyAlignment="1" applyProtection="1">
      <alignment horizontal="left" vertical="center" wrapText="1" indent="1"/>
    </xf>
    <xf numFmtId="164" fontId="28" fillId="0" borderId="62" xfId="0" applyNumberFormat="1" applyFont="1" applyFill="1" applyBorder="1" applyAlignment="1" applyProtection="1">
      <alignment horizontal="left" vertical="center" wrapText="1" indent="1"/>
    </xf>
    <xf numFmtId="164" fontId="28" fillId="0" borderId="62" xfId="0" applyNumberFormat="1" applyFont="1" applyFill="1" applyBorder="1" applyAlignment="1" applyProtection="1">
      <alignment horizontal="left" vertical="center" wrapText="1" indent="1"/>
      <protection locked="0"/>
    </xf>
    <xf numFmtId="164" fontId="28" fillId="0" borderId="34" xfId="0" applyNumberFormat="1" applyFont="1" applyFill="1" applyBorder="1" applyAlignment="1" applyProtection="1">
      <alignment horizontal="left" vertical="center" wrapText="1" indent="1"/>
      <protection locked="0"/>
    </xf>
    <xf numFmtId="164" fontId="27" fillId="0" borderId="33" xfId="0" applyNumberFormat="1" applyFont="1" applyFill="1" applyBorder="1" applyAlignment="1" applyProtection="1">
      <alignment horizontal="left" vertical="center" wrapText="1" indent="1"/>
    </xf>
    <xf numFmtId="164" fontId="26" fillId="0" borderId="33" xfId="0" applyNumberFormat="1" applyFont="1" applyFill="1" applyBorder="1" applyAlignment="1" applyProtection="1">
      <alignment horizontal="left" vertical="center" wrapText="1" indent="1"/>
    </xf>
    <xf numFmtId="164" fontId="28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52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2" xfId="0" applyNumberFormat="1" applyFont="1" applyFill="1" applyBorder="1" applyAlignment="1" applyProtection="1">
      <alignment horizontal="right" vertical="center" wrapText="1" indent="1"/>
    </xf>
    <xf numFmtId="164" fontId="28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22" xfId="0" applyNumberFormat="1" applyFont="1" applyFill="1" applyBorder="1" applyAlignment="1" applyProtection="1">
      <alignment horizontal="right" vertical="center" wrapText="1" indent="1"/>
    </xf>
    <xf numFmtId="164" fontId="42" fillId="0" borderId="25" xfId="0" applyNumberFormat="1" applyFont="1" applyFill="1" applyBorder="1" applyAlignment="1" applyProtection="1">
      <alignment horizontal="left" vertical="center" wrapText="1" indent="1"/>
    </xf>
    <xf numFmtId="164" fontId="42" fillId="0" borderId="62" xfId="0" applyNumberFormat="1" applyFont="1" applyFill="1" applyBorder="1" applyAlignment="1" applyProtection="1">
      <alignment horizontal="left" vertical="center" wrapText="1" indent="1"/>
    </xf>
    <xf numFmtId="0" fontId="48" fillId="0" borderId="22" xfId="35" applyFont="1" applyFill="1" applyBorder="1" applyAlignment="1">
      <alignment horizontal="center"/>
    </xf>
    <xf numFmtId="0" fontId="30" fillId="0" borderId="63" xfId="0" applyFont="1" applyBorder="1" applyAlignment="1" applyProtection="1">
      <alignment horizontal="left" vertical="center" wrapText="1" indent="1"/>
    </xf>
    <xf numFmtId="49" fontId="28" fillId="0" borderId="22" xfId="35" applyNumberFormat="1" applyFont="1" applyFill="1" applyBorder="1" applyAlignment="1" applyProtection="1">
      <alignment horizontal="center" vertical="center" wrapText="1"/>
    </xf>
    <xf numFmtId="164" fontId="28" fillId="0" borderId="22" xfId="35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64" xfId="35" applyFont="1" applyFill="1" applyBorder="1" applyAlignment="1" applyProtection="1">
      <alignment horizontal="center" vertical="center" wrapText="1"/>
    </xf>
    <xf numFmtId="0" fontId="47" fillId="0" borderId="64" xfId="35" applyFont="1" applyFill="1" applyBorder="1" applyAlignment="1" applyProtection="1">
      <alignment horizontal="center" vertical="center"/>
    </xf>
    <xf numFmtId="0" fontId="28" fillId="0" borderId="64" xfId="35" applyFont="1" applyFill="1" applyBorder="1" applyAlignment="1" applyProtection="1">
      <alignment horizontal="center" vertical="center"/>
    </xf>
    <xf numFmtId="166" fontId="44" fillId="0" borderId="64" xfId="26" applyNumberFormat="1" applyFont="1" applyFill="1" applyBorder="1" applyAlignment="1" applyProtection="1">
      <protection locked="0"/>
    </xf>
    <xf numFmtId="3" fontId="44" fillId="0" borderId="22" xfId="35" applyNumberFormat="1" applyFont="1" applyFill="1" applyBorder="1"/>
    <xf numFmtId="3" fontId="44" fillId="0" borderId="51" xfId="35" applyNumberFormat="1" applyFont="1" applyFill="1" applyBorder="1"/>
    <xf numFmtId="0" fontId="28" fillId="0" borderId="65" xfId="35" applyFont="1" applyFill="1" applyBorder="1" applyAlignment="1" applyProtection="1">
      <alignment horizontal="center" vertical="center"/>
    </xf>
    <xf numFmtId="166" fontId="44" fillId="0" borderId="65" xfId="26" applyNumberFormat="1" applyFont="1" applyFill="1" applyBorder="1" applyAlignment="1" applyProtection="1">
      <protection locked="0"/>
    </xf>
    <xf numFmtId="3" fontId="44" fillId="0" borderId="64" xfId="35" applyNumberFormat="1" applyFont="1" applyFill="1" applyBorder="1"/>
    <xf numFmtId="3" fontId="44" fillId="0" borderId="66" xfId="35" applyNumberFormat="1" applyFont="1" applyFill="1" applyBorder="1"/>
    <xf numFmtId="0" fontId="28" fillId="0" borderId="64" xfId="35" applyFont="1" applyFill="1" applyBorder="1" applyAlignment="1">
      <alignment horizontal="center" vertical="center"/>
    </xf>
    <xf numFmtId="3" fontId="41" fillId="0" borderId="64" xfId="35" applyNumberFormat="1" applyFont="1" applyFill="1" applyBorder="1"/>
    <xf numFmtId="0" fontId="28" fillId="0" borderId="66" xfId="35" applyFont="1" applyFill="1" applyBorder="1" applyAlignment="1" applyProtection="1">
      <alignment horizontal="center" vertical="center"/>
    </xf>
    <xf numFmtId="3" fontId="44" fillId="0" borderId="58" xfId="35" applyNumberFormat="1" applyFont="1" applyFill="1" applyBorder="1"/>
    <xf numFmtId="164" fontId="28" fillId="0" borderId="64" xfId="0" applyNumberFormat="1" applyFont="1" applyFill="1" applyBorder="1" applyAlignment="1" applyProtection="1">
      <alignment vertical="center" wrapText="1"/>
    </xf>
    <xf numFmtId="164" fontId="0" fillId="15" borderId="0" xfId="0" applyNumberFormat="1" applyFill="1" applyAlignment="1">
      <alignment vertical="center" wrapText="1"/>
    </xf>
    <xf numFmtId="164" fontId="43" fillId="0" borderId="64" xfId="0" applyNumberFormat="1" applyFont="1" applyFill="1" applyBorder="1" applyAlignment="1">
      <alignment vertical="center" wrapText="1"/>
    </xf>
    <xf numFmtId="164" fontId="43" fillId="0" borderId="0" xfId="0" applyNumberFormat="1" applyFont="1" applyFill="1" applyAlignment="1">
      <alignment vertical="center" wrapText="1"/>
    </xf>
    <xf numFmtId="0" fontId="27" fillId="0" borderId="64" xfId="35" applyFont="1" applyFill="1" applyBorder="1" applyAlignment="1" applyProtection="1">
      <alignment horizontal="left" vertical="center" wrapText="1"/>
    </xf>
    <xf numFmtId="3" fontId="26" fillId="0" borderId="64" xfId="35" applyNumberFormat="1" applyFont="1" applyFill="1" applyBorder="1" applyAlignment="1" applyProtection="1">
      <alignment vertical="center" wrapText="1"/>
    </xf>
    <xf numFmtId="0" fontId="27" fillId="0" borderId="63" xfId="35" applyFont="1" applyFill="1" applyBorder="1" applyAlignment="1" applyProtection="1">
      <alignment horizontal="left" vertical="center" wrapText="1" indent="1"/>
    </xf>
    <xf numFmtId="0" fontId="29" fillId="0" borderId="67" xfId="0" applyFont="1" applyBorder="1" applyAlignment="1" applyProtection="1">
      <alignment horizontal="left" wrapText="1" indent="1"/>
    </xf>
    <xf numFmtId="0" fontId="29" fillId="0" borderId="68" xfId="0" applyFont="1" applyBorder="1" applyAlignment="1" applyProtection="1">
      <alignment horizontal="left" wrapText="1" indent="1"/>
    </xf>
    <xf numFmtId="0" fontId="29" fillId="0" borderId="69" xfId="0" applyFont="1" applyBorder="1" applyAlignment="1" applyProtection="1">
      <alignment horizontal="left" vertical="center" wrapText="1" indent="1"/>
    </xf>
    <xf numFmtId="0" fontId="27" fillId="0" borderId="70" xfId="35" applyFont="1" applyFill="1" applyBorder="1" applyAlignment="1" applyProtection="1">
      <alignment vertical="center" wrapText="1"/>
    </xf>
    <xf numFmtId="0" fontId="28" fillId="0" borderId="71" xfId="35" applyFont="1" applyFill="1" applyBorder="1" applyAlignment="1" applyProtection="1">
      <alignment horizontal="left" vertical="center" wrapText="1" indent="1"/>
    </xf>
    <xf numFmtId="0" fontId="28" fillId="0" borderId="68" xfId="35" applyFont="1" applyFill="1" applyBorder="1" applyAlignment="1" applyProtection="1">
      <alignment horizontal="left" vertical="center" wrapText="1" indent="1"/>
    </xf>
    <xf numFmtId="0" fontId="28" fillId="0" borderId="53" xfId="35" applyFont="1" applyFill="1" applyBorder="1" applyAlignment="1" applyProtection="1">
      <alignment horizontal="left" vertical="center" wrapText="1" indent="1"/>
    </xf>
    <xf numFmtId="0" fontId="28" fillId="0" borderId="68" xfId="35" applyFont="1" applyFill="1" applyBorder="1" applyAlignment="1" applyProtection="1">
      <alignment horizontal="left" vertical="center" wrapText="1" indent="6"/>
    </xf>
    <xf numFmtId="0" fontId="27" fillId="0" borderId="63" xfId="35" applyFont="1" applyFill="1" applyBorder="1" applyAlignment="1" applyProtection="1">
      <alignment vertical="center" wrapText="1"/>
    </xf>
    <xf numFmtId="0" fontId="28" fillId="0" borderId="69" xfId="35" applyFont="1" applyFill="1" applyBorder="1" applyAlignment="1" applyProtection="1">
      <alignment horizontal="left" vertical="center" wrapText="1" indent="1"/>
    </xf>
    <xf numFmtId="0" fontId="29" fillId="0" borderId="68" xfId="0" applyFont="1" applyBorder="1" applyAlignment="1" applyProtection="1">
      <alignment horizontal="left" vertical="center" wrapText="1" indent="1"/>
    </xf>
    <xf numFmtId="0" fontId="28" fillId="0" borderId="67" xfId="35" applyFont="1" applyFill="1" applyBorder="1" applyAlignment="1" applyProtection="1">
      <alignment horizontal="left" vertical="center" wrapText="1" indent="6"/>
    </xf>
    <xf numFmtId="0" fontId="28" fillId="0" borderId="67" xfId="35" applyFont="1" applyFill="1" applyBorder="1" applyAlignment="1" applyProtection="1">
      <alignment horizontal="left" vertical="center" wrapText="1" indent="1"/>
    </xf>
    <xf numFmtId="0" fontId="28" fillId="0" borderId="72" xfId="35" applyFont="1" applyFill="1" applyBorder="1" applyAlignment="1" applyProtection="1">
      <alignment horizontal="left" vertical="center" wrapText="1" indent="1"/>
    </xf>
    <xf numFmtId="164" fontId="43" fillId="0" borderId="64" xfId="0" applyNumberFormat="1" applyFont="1" applyFill="1" applyBorder="1" applyAlignment="1">
      <alignment horizontal="center" vertical="center" wrapText="1"/>
    </xf>
    <xf numFmtId="0" fontId="41" fillId="0" borderId="24" xfId="35" applyFont="1" applyFill="1" applyBorder="1" applyAlignment="1" applyProtection="1">
      <alignment horizontal="left" vertical="center" wrapText="1" indent="1"/>
    </xf>
    <xf numFmtId="0" fontId="35" fillId="0" borderId="0" xfId="35" applyFont="1" applyFill="1" applyAlignment="1">
      <alignment horizontal="center"/>
    </xf>
    <xf numFmtId="0" fontId="28" fillId="0" borderId="64" xfId="35" applyFont="1" applyFill="1" applyBorder="1" applyAlignment="1" applyProtection="1">
      <alignment horizontal="right" vertical="center"/>
    </xf>
    <xf numFmtId="0" fontId="28" fillId="0" borderId="65" xfId="35" applyFont="1" applyFill="1" applyBorder="1" applyAlignment="1" applyProtection="1">
      <alignment horizontal="right" vertical="center"/>
    </xf>
    <xf numFmtId="3" fontId="36" fillId="0" borderId="0" xfId="35" applyNumberFormat="1" applyFont="1" applyFill="1"/>
    <xf numFmtId="0" fontId="35" fillId="0" borderId="74" xfId="35" applyFont="1" applyFill="1" applyBorder="1"/>
    <xf numFmtId="164" fontId="0" fillId="0" borderId="64" xfId="0" applyNumberFormat="1" applyFill="1" applyBorder="1" applyAlignment="1" applyProtection="1">
      <alignment vertical="center" wrapText="1"/>
    </xf>
    <xf numFmtId="164" fontId="28" fillId="0" borderId="15" xfId="35" applyNumberFormat="1" applyFont="1" applyFill="1" applyBorder="1" applyAlignment="1" applyProtection="1">
      <alignment horizontal="right" vertical="center" wrapText="1" indent="1"/>
    </xf>
    <xf numFmtId="164" fontId="22" fillId="0" borderId="0" xfId="0" applyNumberFormat="1" applyFont="1" applyFill="1" applyBorder="1" applyAlignment="1" applyProtection="1">
      <alignment horizontal="center" vertical="center" wrapText="1"/>
    </xf>
    <xf numFmtId="164" fontId="25" fillId="0" borderId="75" xfId="0" applyNumberFormat="1" applyFont="1" applyFill="1" applyBorder="1" applyAlignment="1" applyProtection="1">
      <alignment horizontal="center" vertical="center" wrapText="1"/>
    </xf>
    <xf numFmtId="164" fontId="25" fillId="0" borderId="58" xfId="0" applyNumberFormat="1" applyFont="1" applyFill="1" applyBorder="1" applyAlignment="1" applyProtection="1">
      <alignment horizontal="center" vertical="center" wrapText="1"/>
    </xf>
    <xf numFmtId="164" fontId="28" fillId="0" borderId="61" xfId="0" applyNumberFormat="1" applyFont="1" applyFill="1" applyBorder="1" applyAlignment="1" applyProtection="1">
      <alignment horizontal="left" vertical="center" wrapText="1" indent="1"/>
      <protection locked="0"/>
    </xf>
    <xf numFmtId="164" fontId="25" fillId="0" borderId="64" xfId="0" applyNumberFormat="1" applyFont="1" applyFill="1" applyBorder="1" applyAlignment="1" applyProtection="1">
      <alignment horizontal="center" vertical="center" wrapText="1"/>
    </xf>
    <xf numFmtId="164" fontId="27" fillId="0" borderId="64" xfId="0" applyNumberFormat="1" applyFont="1" applyFill="1" applyBorder="1" applyAlignment="1" applyProtection="1">
      <alignment horizontal="center" vertical="center" wrapText="1"/>
    </xf>
    <xf numFmtId="164" fontId="28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33" fillId="0" borderId="25" xfId="0" applyNumberFormat="1" applyFont="1" applyFill="1" applyBorder="1" applyAlignment="1" applyProtection="1">
      <alignment horizontal="left" vertical="center" wrapText="1" indent="1"/>
    </xf>
    <xf numFmtId="164" fontId="28" fillId="0" borderId="62" xfId="0" applyNumberFormat="1" applyFont="1" applyFill="1" applyBorder="1" applyAlignment="1" applyProtection="1">
      <alignment horizontal="left" vertical="center" wrapText="1" indent="2"/>
    </xf>
    <xf numFmtId="164" fontId="28" fillId="0" borderId="68" xfId="0" applyNumberFormat="1" applyFont="1" applyFill="1" applyBorder="1" applyAlignment="1" applyProtection="1">
      <alignment horizontal="left" vertical="center" wrapText="1" indent="2"/>
    </xf>
    <xf numFmtId="164" fontId="33" fillId="0" borderId="68" xfId="0" applyNumberFormat="1" applyFont="1" applyFill="1" applyBorder="1" applyAlignment="1" applyProtection="1">
      <alignment horizontal="left" vertical="center" wrapText="1" indent="1"/>
    </xf>
    <xf numFmtId="164" fontId="28" fillId="0" borderId="61" xfId="0" applyNumberFormat="1" applyFont="1" applyFill="1" applyBorder="1" applyAlignment="1" applyProtection="1">
      <alignment horizontal="left" vertical="center" wrapText="1" indent="2"/>
    </xf>
    <xf numFmtId="164" fontId="28" fillId="0" borderId="34" xfId="0" applyNumberFormat="1" applyFont="1" applyFill="1" applyBorder="1" applyAlignment="1" applyProtection="1">
      <alignment horizontal="left" vertical="center" wrapText="1" indent="2"/>
    </xf>
    <xf numFmtId="164" fontId="33" fillId="0" borderId="23" xfId="0" applyNumberFormat="1" applyFont="1" applyFill="1" applyBorder="1" applyAlignment="1" applyProtection="1">
      <alignment horizontal="right" vertical="center" wrapText="1" indent="1"/>
    </xf>
    <xf numFmtId="164" fontId="33" fillId="0" borderId="24" xfId="0" applyNumberFormat="1" applyFont="1" applyFill="1" applyBorder="1" applyAlignment="1" applyProtection="1">
      <alignment horizontal="right" vertical="center" wrapText="1" indent="1"/>
    </xf>
    <xf numFmtId="0" fontId="48" fillId="0" borderId="33" xfId="35" applyFont="1" applyFill="1" applyBorder="1" applyAlignment="1">
      <alignment horizontal="center"/>
    </xf>
    <xf numFmtId="3" fontId="44" fillId="0" borderId="33" xfId="35" applyNumberFormat="1" applyFont="1" applyFill="1" applyBorder="1"/>
    <xf numFmtId="3" fontId="44" fillId="0" borderId="76" xfId="35" applyNumberFormat="1" applyFont="1" applyFill="1" applyBorder="1"/>
    <xf numFmtId="3" fontId="44" fillId="0" borderId="77" xfId="35" applyNumberFormat="1" applyFont="1" applyFill="1" applyBorder="1"/>
    <xf numFmtId="3" fontId="44" fillId="0" borderId="78" xfId="35" applyNumberFormat="1" applyFont="1" applyFill="1" applyBorder="1"/>
    <xf numFmtId="3" fontId="41" fillId="0" borderId="77" xfId="35" applyNumberFormat="1" applyFont="1" applyFill="1" applyBorder="1"/>
    <xf numFmtId="3" fontId="44" fillId="0" borderId="75" xfId="35" applyNumberFormat="1" applyFont="1" applyFill="1" applyBorder="1"/>
    <xf numFmtId="0" fontId="28" fillId="0" borderId="25" xfId="35" applyFont="1" applyFill="1" applyBorder="1" applyAlignment="1">
      <alignment vertical="top" wrapText="1"/>
    </xf>
    <xf numFmtId="0" fontId="27" fillId="0" borderId="0" xfId="35" applyFont="1" applyFill="1" applyBorder="1" applyAlignment="1">
      <alignment vertical="top" wrapText="1"/>
    </xf>
    <xf numFmtId="0" fontId="48" fillId="0" borderId="25" xfId="35" applyFont="1" applyFill="1" applyBorder="1" applyAlignment="1">
      <alignment horizontal="center"/>
    </xf>
    <xf numFmtId="0" fontId="48" fillId="0" borderId="0" xfId="35" applyFont="1" applyFill="1" applyBorder="1" applyAlignment="1">
      <alignment horizontal="center"/>
    </xf>
    <xf numFmtId="3" fontId="44" fillId="0" borderId="25" xfId="35" applyNumberFormat="1" applyFont="1" applyFill="1" applyBorder="1"/>
    <xf numFmtId="3" fontId="44" fillId="0" borderId="0" xfId="35" applyNumberFormat="1" applyFont="1" applyFill="1" applyBorder="1"/>
    <xf numFmtId="3" fontId="41" fillId="0" borderId="25" xfId="35" applyNumberFormat="1" applyFont="1" applyFill="1" applyBorder="1"/>
    <xf numFmtId="3" fontId="26" fillId="0" borderId="25" xfId="35" applyNumberFormat="1" applyFont="1" applyFill="1" applyBorder="1" applyAlignment="1" applyProtection="1">
      <alignment vertical="center" wrapText="1"/>
    </xf>
    <xf numFmtId="3" fontId="26" fillId="0" borderId="0" xfId="35" applyNumberFormat="1" applyFont="1" applyFill="1" applyBorder="1" applyAlignment="1" applyProtection="1">
      <alignment vertical="center" wrapText="1"/>
    </xf>
    <xf numFmtId="0" fontId="49" fillId="0" borderId="0" xfId="35" applyFont="1" applyFill="1" applyAlignment="1">
      <alignment horizontal="center"/>
    </xf>
    <xf numFmtId="164" fontId="22" fillId="0" borderId="0" xfId="0" applyNumberFormat="1" applyFont="1" applyFill="1" applyBorder="1" applyAlignment="1">
      <alignment vertical="center" wrapText="1"/>
    </xf>
    <xf numFmtId="164" fontId="27" fillId="0" borderId="72" xfId="0" applyNumberFormat="1" applyFont="1" applyFill="1" applyBorder="1" applyAlignment="1" applyProtection="1">
      <alignment horizontal="center" vertical="center" wrapText="1"/>
    </xf>
    <xf numFmtId="164" fontId="27" fillId="0" borderId="64" xfId="0" applyNumberFormat="1" applyFont="1" applyFill="1" applyBorder="1" applyAlignment="1" applyProtection="1">
      <alignment horizontal="center" vertical="top" wrapText="1"/>
    </xf>
    <xf numFmtId="164" fontId="27" fillId="0" borderId="75" xfId="0" applyNumberFormat="1" applyFont="1" applyFill="1" applyBorder="1" applyAlignment="1" applyProtection="1">
      <alignment horizontal="center" vertical="center" wrapText="1"/>
    </xf>
    <xf numFmtId="164" fontId="21" fillId="0" borderId="62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34" xfId="0" applyNumberFormat="1" applyFont="1" applyFill="1" applyBorder="1" applyAlignment="1" applyProtection="1">
      <alignment horizontal="left" vertical="center" wrapText="1" indent="1"/>
      <protection locked="0"/>
    </xf>
    <xf numFmtId="164" fontId="25" fillId="0" borderId="33" xfId="0" applyNumberFormat="1" applyFont="1" applyFill="1" applyBorder="1" applyAlignment="1" applyProtection="1">
      <alignment horizontal="left" vertical="center" wrapText="1"/>
    </xf>
    <xf numFmtId="164" fontId="25" fillId="0" borderId="79" xfId="0" applyNumberFormat="1" applyFont="1" applyFill="1" applyBorder="1" applyAlignment="1" applyProtection="1">
      <alignment horizontal="center" vertical="center" wrapText="1"/>
    </xf>
    <xf numFmtId="164" fontId="27" fillId="0" borderId="58" xfId="0" applyNumberFormat="1" applyFont="1" applyFill="1" applyBorder="1" applyAlignment="1" applyProtection="1">
      <alignment horizontal="center" vertical="center" wrapText="1"/>
    </xf>
    <xf numFmtId="166" fontId="44" fillId="0" borderId="54" xfId="26" applyNumberFormat="1" applyFont="1" applyFill="1" applyBorder="1" applyAlignment="1" applyProtection="1">
      <protection locked="0"/>
    </xf>
    <xf numFmtId="164" fontId="21" fillId="15" borderId="54" xfId="0" applyNumberFormat="1" applyFont="1" applyFill="1" applyBorder="1" applyAlignment="1" applyProtection="1">
      <alignment vertical="center" wrapText="1"/>
    </xf>
    <xf numFmtId="166" fontId="44" fillId="0" borderId="24" xfId="26" applyNumberFormat="1" applyFont="1" applyFill="1" applyBorder="1" applyAlignment="1" applyProtection="1">
      <protection locked="0"/>
    </xf>
    <xf numFmtId="164" fontId="21" fillId="0" borderId="24" xfId="0" applyNumberFormat="1" applyFont="1" applyFill="1" applyBorder="1" applyAlignment="1" applyProtection="1">
      <alignment vertical="center" wrapText="1"/>
    </xf>
    <xf numFmtId="3" fontId="41" fillId="0" borderId="24" xfId="35" applyNumberFormat="1" applyFont="1" applyFill="1" applyBorder="1" applyAlignment="1" applyProtection="1">
      <alignment horizontal="left" indent="4"/>
      <protection locked="0"/>
    </xf>
    <xf numFmtId="166" fontId="44" fillId="0" borderId="24" xfId="26" applyNumberFormat="1" applyFont="1" applyFill="1" applyBorder="1" applyAlignment="1" applyProtection="1">
      <alignment vertical="center"/>
      <protection locked="0"/>
    </xf>
    <xf numFmtId="164" fontId="21" fillId="0" borderId="24" xfId="0" applyNumberFormat="1" applyFont="1" applyFill="1" applyBorder="1" applyAlignment="1" applyProtection="1">
      <alignment vertical="center" wrapText="1"/>
      <protection locked="0"/>
    </xf>
    <xf numFmtId="164" fontId="21" fillId="0" borderId="52" xfId="0" applyNumberFormat="1" applyFont="1" applyFill="1" applyBorder="1" applyAlignment="1" applyProtection="1">
      <alignment vertical="center" wrapText="1"/>
      <protection locked="0"/>
    </xf>
    <xf numFmtId="164" fontId="25" fillId="0" borderId="22" xfId="0" applyNumberFormat="1" applyFont="1" applyFill="1" applyBorder="1" applyAlignment="1" applyProtection="1">
      <alignment horizontal="right" vertical="center" wrapText="1"/>
    </xf>
    <xf numFmtId="164" fontId="28" fillId="0" borderId="16" xfId="35" applyNumberFormat="1" applyFont="1" applyFill="1" applyBorder="1" applyAlignment="1" applyProtection="1">
      <alignment horizontal="right" vertical="center" wrapText="1" indent="1"/>
    </xf>
    <xf numFmtId="0" fontId="25" fillId="14" borderId="71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0" fontId="25" fillId="0" borderId="70" xfId="0" applyFont="1" applyFill="1" applyBorder="1" applyAlignment="1" applyProtection="1">
      <alignment horizontal="center" vertical="center" wrapText="1"/>
    </xf>
    <xf numFmtId="0" fontId="27" fillId="0" borderId="63" xfId="0" applyFont="1" applyFill="1" applyBorder="1" applyAlignment="1" applyProtection="1">
      <alignment horizontal="center" vertical="center" wrapText="1"/>
    </xf>
    <xf numFmtId="0" fontId="29" fillId="0" borderId="69" xfId="0" applyFont="1" applyBorder="1" applyAlignment="1" applyProtection="1">
      <alignment horizontal="left" wrapText="1" indent="1"/>
    </xf>
    <xf numFmtId="0" fontId="29" fillId="0" borderId="69" xfId="0" applyFont="1" applyBorder="1" applyAlignment="1" applyProtection="1">
      <alignment wrapText="1"/>
    </xf>
    <xf numFmtId="0" fontId="30" fillId="0" borderId="63" xfId="0" applyFont="1" applyBorder="1" applyAlignment="1" applyProtection="1">
      <alignment wrapText="1"/>
    </xf>
    <xf numFmtId="0" fontId="30" fillId="0" borderId="73" xfId="0" applyFont="1" applyBorder="1" applyAlignment="1" applyProtection="1">
      <alignment wrapText="1"/>
    </xf>
    <xf numFmtId="0" fontId="25" fillId="0" borderId="80" xfId="0" applyFont="1" applyFill="1" applyBorder="1" applyAlignment="1" applyProtection="1">
      <alignment horizontal="left" vertical="center" wrapText="1" indent="1"/>
    </xf>
    <xf numFmtId="0" fontId="27" fillId="0" borderId="40" xfId="0" applyFont="1" applyFill="1" applyBorder="1" applyAlignment="1" applyProtection="1">
      <alignment horizontal="center" vertical="center" wrapText="1"/>
    </xf>
    <xf numFmtId="164" fontId="27" fillId="0" borderId="40" xfId="35" applyNumberFormat="1" applyFont="1" applyFill="1" applyBorder="1" applyAlignment="1" applyProtection="1">
      <alignment horizontal="right" vertical="center" wrapText="1" indent="1"/>
    </xf>
    <xf numFmtId="164" fontId="28" fillId="0" borderId="81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0" xfId="35" applyNumberFormat="1" applyFont="1" applyFill="1" applyBorder="1" applyAlignment="1" applyProtection="1">
      <alignment horizontal="right" vertical="center" wrapText="1" indent="1"/>
    </xf>
    <xf numFmtId="164" fontId="28" fillId="0" borderId="21" xfId="35" applyNumberFormat="1" applyFont="1" applyFill="1" applyBorder="1" applyAlignment="1" applyProtection="1">
      <alignment horizontal="right" vertical="center" wrapText="1" indent="1"/>
    </xf>
    <xf numFmtId="164" fontId="27" fillId="0" borderId="40" xfId="35" applyNumberFormat="1" applyFont="1" applyFill="1" applyBorder="1" applyAlignment="1" applyProtection="1">
      <alignment horizontal="right" vertical="center" wrapText="1" indent="1"/>
      <protection locked="0"/>
    </xf>
    <xf numFmtId="0" fontId="25" fillId="0" borderId="65" xfId="0" applyFont="1" applyFill="1" applyBorder="1" applyAlignment="1" applyProtection="1">
      <alignment horizontal="right" vertical="center" wrapText="1" indent="1"/>
    </xf>
    <xf numFmtId="0" fontId="27" fillId="0" borderId="82" xfId="0" applyFont="1" applyFill="1" applyBorder="1" applyAlignment="1" applyProtection="1">
      <alignment horizontal="center" vertical="center" wrapText="1"/>
    </xf>
    <xf numFmtId="164" fontId="27" fillId="0" borderId="82" xfId="35" applyNumberFormat="1" applyFont="1" applyFill="1" applyBorder="1" applyAlignment="1" applyProtection="1">
      <alignment horizontal="right" vertical="center" wrapText="1" indent="1"/>
    </xf>
    <xf numFmtId="164" fontId="28" fillId="0" borderId="84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83" xfId="35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68" xfId="35" applyFont="1" applyFill="1" applyBorder="1" applyAlignment="1" applyProtection="1">
      <alignment horizontal="left" indent="3"/>
    </xf>
    <xf numFmtId="0" fontId="28" fillId="0" borderId="68" xfId="35" applyFont="1" applyFill="1" applyBorder="1" applyAlignment="1" applyProtection="1">
      <alignment horizontal="left" vertical="center" wrapText="1" indent="3"/>
    </xf>
    <xf numFmtId="0" fontId="28" fillId="0" borderId="69" xfId="35" applyFont="1" applyFill="1" applyBorder="1" applyAlignment="1" applyProtection="1">
      <alignment horizontal="left" vertical="center" wrapText="1" indent="3"/>
    </xf>
    <xf numFmtId="0" fontId="28" fillId="0" borderId="85" xfId="35" applyFont="1" applyFill="1" applyBorder="1" applyAlignment="1" applyProtection="1">
      <alignment horizontal="left" vertical="center" wrapText="1" indent="3"/>
    </xf>
    <xf numFmtId="0" fontId="28" fillId="0" borderId="33" xfId="35" applyFont="1" applyFill="1" applyBorder="1" applyAlignment="1" applyProtection="1">
      <alignment horizontal="left" vertical="center" wrapText="1" indent="1"/>
    </xf>
    <xf numFmtId="164" fontId="27" fillId="0" borderId="80" xfId="35" applyNumberFormat="1" applyFont="1" applyFill="1" applyBorder="1" applyAlignment="1" applyProtection="1">
      <alignment horizontal="right" vertical="center" wrapText="1" indent="1"/>
    </xf>
    <xf numFmtId="164" fontId="28" fillId="0" borderId="86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60" xfId="35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0" xfId="0" applyNumberFormat="1" applyFont="1" applyBorder="1" applyAlignment="1" applyProtection="1">
      <alignment horizontal="right" vertical="center" wrapText="1" indent="1"/>
    </xf>
    <xf numFmtId="164" fontId="28" fillId="0" borderId="40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87" xfId="0" applyNumberFormat="1" applyFont="1" applyFill="1" applyBorder="1" applyAlignment="1" applyProtection="1">
      <alignment horizontal="right" vertical="center" wrapText="1" indent="1"/>
    </xf>
    <xf numFmtId="164" fontId="27" fillId="0" borderId="88" xfId="35" applyNumberFormat="1" applyFont="1" applyFill="1" applyBorder="1" applyAlignment="1" applyProtection="1">
      <alignment horizontal="right" vertical="center" wrapText="1" indent="1"/>
    </xf>
    <xf numFmtId="164" fontId="30" fillId="0" borderId="82" xfId="0" applyNumberFormat="1" applyFont="1" applyBorder="1" applyAlignment="1" applyProtection="1">
      <alignment horizontal="right" vertical="center" wrapText="1" indent="1"/>
    </xf>
    <xf numFmtId="164" fontId="28" fillId="0" borderId="82" xfId="35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63" xfId="0" applyFont="1" applyFill="1" applyBorder="1" applyAlignment="1" applyProtection="1">
      <alignment horizontal="left" vertical="center" wrapText="1" indent="1"/>
    </xf>
    <xf numFmtId="0" fontId="28" fillId="0" borderId="73" xfId="35" applyFont="1" applyFill="1" applyBorder="1" applyAlignment="1" applyProtection="1">
      <alignment horizontal="left" vertical="center" wrapText="1" indent="1"/>
    </xf>
    <xf numFmtId="0" fontId="40" fillId="0" borderId="39" xfId="0" applyFont="1" applyBorder="1" applyAlignment="1" applyProtection="1">
      <alignment horizontal="left" wrapText="1" indent="1"/>
    </xf>
    <xf numFmtId="164" fontId="28" fillId="0" borderId="86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90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81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60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83" xfId="0" applyNumberFormat="1" applyFont="1" applyFill="1" applyBorder="1" applyAlignment="1" applyProtection="1">
      <alignment horizontal="center" vertical="center" wrapText="1"/>
    </xf>
    <xf numFmtId="164" fontId="27" fillId="0" borderId="82" xfId="0" applyNumberFormat="1" applyFont="1" applyFill="1" applyBorder="1" applyAlignment="1" applyProtection="1">
      <alignment horizontal="right" vertical="center" wrapText="1" indent="1"/>
    </xf>
    <xf numFmtId="164" fontId="28" fillId="0" borderId="91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84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92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83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82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93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94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89" xfId="0" applyNumberFormat="1" applyFont="1" applyFill="1" applyBorder="1" applyAlignment="1" applyProtection="1">
      <alignment horizontal="right" vertical="center" wrapText="1" indent="1"/>
    </xf>
    <xf numFmtId="0" fontId="25" fillId="0" borderId="63" xfId="0" applyFont="1" applyFill="1" applyBorder="1" applyAlignment="1" applyProtection="1">
      <alignment horizontal="left" vertical="center" wrapText="1" indent="1"/>
    </xf>
    <xf numFmtId="49" fontId="25" fillId="14" borderId="18" xfId="0" applyNumberFormat="1" applyFont="1" applyFill="1" applyBorder="1" applyAlignment="1" applyProtection="1">
      <alignment horizontal="right" vertical="center"/>
    </xf>
    <xf numFmtId="0" fontId="0" fillId="0" borderId="53" xfId="35" applyFont="1" applyFill="1" applyBorder="1" applyAlignment="1" applyProtection="1">
      <alignment horizontal="left" indent="6"/>
    </xf>
    <xf numFmtId="0" fontId="0" fillId="0" borderId="53" xfId="35" applyFont="1" applyFill="1" applyBorder="1" applyAlignment="1" applyProtection="1">
      <alignment horizontal="left" vertical="center" wrapText="1" indent="6"/>
    </xf>
    <xf numFmtId="0" fontId="0" fillId="0" borderId="59" xfId="35" applyFont="1" applyFill="1" applyBorder="1" applyAlignment="1" applyProtection="1">
      <alignment horizontal="left" vertical="center" wrapText="1" indent="6"/>
    </xf>
    <xf numFmtId="0" fontId="0" fillId="0" borderId="35" xfId="35" applyFont="1" applyFill="1" applyBorder="1" applyAlignment="1" applyProtection="1">
      <alignment horizontal="left" vertical="center" wrapText="1" indent="6"/>
    </xf>
    <xf numFmtId="0" fontId="29" fillId="0" borderId="68" xfId="0" applyFont="1" applyBorder="1" applyAlignment="1" applyProtection="1">
      <alignment horizontal="left" vertical="top" wrapText="1" indent="1"/>
    </xf>
    <xf numFmtId="164" fontId="47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42" fillId="0" borderId="24" xfId="0" applyNumberFormat="1" applyFont="1" applyFill="1" applyBorder="1" applyAlignment="1" applyProtection="1">
      <alignment horizontal="right" vertical="center" wrapText="1" indent="1"/>
    </xf>
    <xf numFmtId="164" fontId="42" fillId="0" borderId="26" xfId="0" applyNumberFormat="1" applyFont="1" applyFill="1" applyBorder="1" applyAlignment="1" applyProtection="1">
      <alignment horizontal="right" vertical="center" wrapText="1" indent="1"/>
    </xf>
    <xf numFmtId="164" fontId="46" fillId="0" borderId="64" xfId="0" applyNumberFormat="1" applyFont="1" applyFill="1" applyBorder="1" applyAlignment="1">
      <alignment vertical="center" wrapText="1"/>
    </xf>
    <xf numFmtId="164" fontId="28" fillId="0" borderId="46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15" borderId="24" xfId="0" applyNumberFormat="1" applyFont="1" applyFill="1" applyBorder="1" applyAlignment="1" applyProtection="1">
      <alignment vertical="center" wrapText="1"/>
    </xf>
    <xf numFmtId="0" fontId="29" fillId="0" borderId="68" xfId="0" applyFont="1" applyBorder="1" applyAlignment="1" applyProtection="1">
      <alignment horizontal="left" indent="1"/>
    </xf>
    <xf numFmtId="0" fontId="29" fillId="0" borderId="67" xfId="0" applyFont="1" applyBorder="1" applyAlignment="1" applyProtection="1">
      <alignment horizontal="left" indent="1"/>
    </xf>
    <xf numFmtId="0" fontId="29" fillId="0" borderId="69" xfId="0" applyFont="1" applyBorder="1" applyAlignment="1" applyProtection="1">
      <alignment horizontal="left" indent="1"/>
    </xf>
    <xf numFmtId="49" fontId="0" fillId="0" borderId="24" xfId="35" applyNumberFormat="1" applyFont="1" applyFill="1" applyBorder="1" applyAlignment="1" applyProtection="1">
      <alignment horizontal="left" vertical="center" wrapText="1" indent="1"/>
    </xf>
    <xf numFmtId="164" fontId="50" fillId="0" borderId="24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8" fontId="44" fillId="0" borderId="65" xfId="26" applyNumberFormat="1" applyFont="1" applyFill="1" applyBorder="1" applyAlignment="1" applyProtection="1">
      <protection locked="0"/>
    </xf>
    <xf numFmtId="0" fontId="44" fillId="0" borderId="65" xfId="35" applyFont="1" applyFill="1" applyBorder="1" applyProtection="1">
      <protection locked="0"/>
    </xf>
    <xf numFmtId="0" fontId="44" fillId="0" borderId="95" xfId="35" applyFont="1" applyFill="1" applyBorder="1"/>
    <xf numFmtId="164" fontId="28" fillId="0" borderId="55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58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54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4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96" xfId="35" applyNumberFormat="1" applyFont="1" applyFill="1" applyBorder="1" applyAlignment="1" applyProtection="1">
      <alignment horizontal="right" vertical="center" wrapText="1" indent="1"/>
    </xf>
    <xf numFmtId="164" fontId="28" fillId="0" borderId="97" xfId="35" applyNumberFormat="1" applyFont="1" applyFill="1" applyBorder="1" applyAlignment="1" applyProtection="1">
      <alignment horizontal="right" vertical="center" wrapText="1" indent="1"/>
    </xf>
    <xf numFmtId="164" fontId="27" fillId="0" borderId="98" xfId="35" applyNumberFormat="1" applyFont="1" applyFill="1" applyBorder="1" applyAlignment="1" applyProtection="1">
      <alignment horizontal="right" vertical="center" wrapText="1" indent="1"/>
    </xf>
    <xf numFmtId="164" fontId="28" fillId="0" borderId="99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96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4" xfId="35" applyNumberFormat="1" applyFont="1" applyFill="1" applyBorder="1" applyAlignment="1" applyProtection="1">
      <alignment horizontal="right" vertical="center" wrapText="1" indent="1"/>
    </xf>
    <xf numFmtId="164" fontId="28" fillId="0" borderId="52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3" xfId="3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97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98" xfId="3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00" xfId="35" applyNumberFormat="1" applyFont="1" applyFill="1" applyBorder="1" applyAlignment="1" applyProtection="1">
      <alignment horizontal="right" vertical="center" wrapText="1" indent="1"/>
    </xf>
    <xf numFmtId="164" fontId="28" fillId="0" borderId="55" xfId="35" applyNumberFormat="1" applyFont="1" applyFill="1" applyBorder="1" applyAlignment="1" applyProtection="1">
      <alignment horizontal="right" vertical="center" wrapText="1" indent="1"/>
      <protection locked="0"/>
    </xf>
    <xf numFmtId="164" fontId="51" fillId="0" borderId="24" xfId="0" applyNumberFormat="1" applyFont="1" applyFill="1" applyBorder="1" applyAlignment="1" applyProtection="1">
      <alignment vertical="center" wrapText="1"/>
      <protection locked="0"/>
    </xf>
    <xf numFmtId="164" fontId="51" fillId="0" borderId="24" xfId="0" applyNumberFormat="1" applyFont="1" applyFill="1" applyBorder="1" applyAlignment="1" applyProtection="1">
      <alignment vertical="center" wrapText="1"/>
    </xf>
    <xf numFmtId="164" fontId="41" fillId="0" borderId="64" xfId="0" applyNumberFormat="1" applyFont="1" applyFill="1" applyBorder="1" applyAlignment="1" applyProtection="1">
      <alignment vertical="center" wrapText="1"/>
    </xf>
    <xf numFmtId="0" fontId="41" fillId="15" borderId="64" xfId="35" applyFont="1" applyFill="1" applyBorder="1" applyProtection="1">
      <protection locked="0"/>
    </xf>
    <xf numFmtId="168" fontId="44" fillId="15" borderId="64" xfId="26" applyNumberFormat="1" applyFont="1" applyFill="1" applyBorder="1" applyAlignment="1" applyProtection="1">
      <protection locked="0"/>
    </xf>
    <xf numFmtId="0" fontId="41" fillId="15" borderId="64" xfId="35" applyFont="1" applyFill="1" applyBorder="1"/>
    <xf numFmtId="0" fontId="41" fillId="15" borderId="66" xfId="35" applyFont="1" applyFill="1" applyBorder="1" applyProtection="1">
      <protection locked="0"/>
    </xf>
    <xf numFmtId="168" fontId="44" fillId="15" borderId="66" xfId="26" applyNumberFormat="1" applyFont="1" applyFill="1" applyBorder="1" applyAlignment="1" applyProtection="1">
      <protection locked="0"/>
    </xf>
    <xf numFmtId="0" fontId="41" fillId="15" borderId="92" xfId="35" applyFont="1" applyFill="1" applyBorder="1" applyProtection="1">
      <protection locked="0"/>
    </xf>
    <xf numFmtId="168" fontId="44" fillId="15" borderId="65" xfId="26" applyNumberFormat="1" applyFont="1" applyFill="1" applyBorder="1" applyAlignment="1" applyProtection="1">
      <protection locked="0"/>
    </xf>
    <xf numFmtId="0" fontId="41" fillId="15" borderId="65" xfId="35" applyFont="1" applyFill="1" applyBorder="1" applyProtection="1">
      <protection locked="0"/>
    </xf>
    <xf numFmtId="3" fontId="41" fillId="15" borderId="65" xfId="35" applyNumberFormat="1" applyFont="1" applyFill="1" applyBorder="1" applyAlignment="1" applyProtection="1">
      <protection locked="0"/>
    </xf>
    <xf numFmtId="3" fontId="41" fillId="15" borderId="64" xfId="35" applyNumberFormat="1" applyFont="1" applyFill="1" applyBorder="1" applyAlignment="1" applyProtection="1">
      <protection locked="0"/>
    </xf>
    <xf numFmtId="0" fontId="21" fillId="15" borderId="65" xfId="35" applyFont="1" applyFill="1" applyBorder="1" applyProtection="1">
      <protection locked="0"/>
    </xf>
    <xf numFmtId="0" fontId="41" fillId="15" borderId="0" xfId="35" applyFont="1" applyFill="1"/>
    <xf numFmtId="3" fontId="41" fillId="15" borderId="64" xfId="35" applyNumberFormat="1" applyFont="1" applyFill="1" applyBorder="1" applyProtection="1">
      <protection locked="0"/>
    </xf>
    <xf numFmtId="3" fontId="41" fillId="15" borderId="64" xfId="35" applyNumberFormat="1" applyFont="1" applyFill="1" applyBorder="1"/>
    <xf numFmtId="3" fontId="41" fillId="15" borderId="66" xfId="35" applyNumberFormat="1" applyFont="1" applyFill="1" applyBorder="1" applyProtection="1">
      <protection locked="0"/>
    </xf>
    <xf numFmtId="3" fontId="41" fillId="15" borderId="65" xfId="35" applyNumberFormat="1" applyFont="1" applyFill="1" applyBorder="1" applyProtection="1">
      <protection locked="0"/>
    </xf>
    <xf numFmtId="164" fontId="21" fillId="0" borderId="64" xfId="0" applyNumberFormat="1" applyFont="1" applyFill="1" applyBorder="1" applyAlignment="1" applyProtection="1">
      <alignment vertical="center" wrapText="1"/>
      <protection locked="0"/>
    </xf>
    <xf numFmtId="0" fontId="28" fillId="15" borderId="46" xfId="36" applyFont="1" applyFill="1" applyBorder="1" applyAlignment="1" applyProtection="1">
      <alignment horizontal="left" vertical="center" indent="1"/>
    </xf>
    <xf numFmtId="0" fontId="41" fillId="15" borderId="65" xfId="35" applyFont="1" applyFill="1" applyBorder="1" applyProtection="1">
      <protection locked="0"/>
    </xf>
    <xf numFmtId="164" fontId="25" fillId="0" borderId="22" xfId="0" applyNumberFormat="1" applyFont="1" applyFill="1" applyBorder="1" applyAlignment="1" applyProtection="1">
      <alignment horizontal="center" vertical="center" wrapText="1"/>
    </xf>
    <xf numFmtId="0" fontId="26" fillId="0" borderId="25" xfId="35" applyFont="1" applyFill="1" applyBorder="1" applyAlignment="1" applyProtection="1">
      <alignment horizontal="center" vertical="center" wrapText="1"/>
    </xf>
    <xf numFmtId="0" fontId="0" fillId="15" borderId="65" xfId="35" applyFont="1" applyFill="1" applyBorder="1" applyProtection="1">
      <protection locked="0"/>
    </xf>
    <xf numFmtId="164" fontId="41" fillId="0" borderId="0" xfId="35" applyNumberFormat="1" applyFont="1" applyFill="1" applyProtection="1"/>
    <xf numFmtId="164" fontId="28" fillId="0" borderId="0" xfId="0" applyNumberFormat="1" applyFont="1" applyFill="1" applyAlignment="1" applyProtection="1">
      <alignment horizontal="left" vertical="center" wrapText="1"/>
    </xf>
    <xf numFmtId="164" fontId="28" fillId="0" borderId="0" xfId="0" applyNumberFormat="1" applyFont="1" applyFill="1" applyAlignment="1" applyProtection="1">
      <alignment vertical="center" wrapText="1"/>
    </xf>
    <xf numFmtId="164" fontId="28" fillId="0" borderId="0" xfId="0" applyNumberFormat="1" applyFont="1" applyFill="1" applyAlignment="1">
      <alignment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14" borderId="49" xfId="0" applyFont="1" applyFill="1" applyBorder="1" applyAlignment="1" applyProtection="1">
      <alignment horizontal="center" vertical="center"/>
    </xf>
    <xf numFmtId="0" fontId="27" fillId="14" borderId="71" xfId="0" applyFont="1" applyFill="1" applyBorder="1" applyAlignment="1" applyProtection="1">
      <alignment horizontal="center" vertical="center"/>
    </xf>
    <xf numFmtId="0" fontId="27" fillId="14" borderId="18" xfId="0" applyFont="1" applyFill="1" applyBorder="1" applyAlignment="1" applyProtection="1">
      <alignment horizontal="right" vertical="center" indent="1"/>
    </xf>
    <xf numFmtId="0" fontId="27" fillId="0" borderId="0" xfId="0" applyFont="1" applyFill="1" applyAlignment="1">
      <alignment vertical="center"/>
    </xf>
    <xf numFmtId="0" fontId="27" fillId="0" borderId="30" xfId="0" applyFont="1" applyFill="1" applyBorder="1" applyAlignment="1" applyProtection="1">
      <alignment vertical="center"/>
    </xf>
    <xf numFmtId="0" fontId="27" fillId="0" borderId="31" xfId="0" applyFont="1" applyFill="1" applyBorder="1" applyAlignment="1" applyProtection="1">
      <alignment horizontal="center" vertical="center"/>
    </xf>
    <xf numFmtId="0" fontId="27" fillId="0" borderId="10" xfId="0" applyFont="1" applyFill="1" applyBorder="1" applyAlignment="1" applyProtection="1">
      <alignment horizontal="center" vertical="center"/>
    </xf>
    <xf numFmtId="0" fontId="27" fillId="0" borderId="32" xfId="0" applyFont="1" applyFill="1" applyBorder="1" applyAlignment="1" applyProtection="1">
      <alignment horizontal="right" vertical="center" indent="1"/>
    </xf>
    <xf numFmtId="0" fontId="27" fillId="0" borderId="0" xfId="0" applyFont="1" applyFill="1" applyAlignment="1" applyProtection="1">
      <alignment vertical="center"/>
    </xf>
    <xf numFmtId="0" fontId="52" fillId="0" borderId="0" xfId="0" applyFont="1" applyFill="1" applyAlignment="1" applyProtection="1">
      <alignment horizontal="right"/>
    </xf>
    <xf numFmtId="0" fontId="27" fillId="0" borderId="70" xfId="0" applyFont="1" applyFill="1" applyBorder="1" applyAlignment="1" applyProtection="1">
      <alignment horizontal="center" vertical="center" wrapText="1"/>
    </xf>
    <xf numFmtId="0" fontId="27" fillId="0" borderId="22" xfId="35" applyFont="1" applyFill="1" applyBorder="1" applyAlignment="1" applyProtection="1">
      <alignment horizontal="center" vertical="center" wrapText="1"/>
    </xf>
    <xf numFmtId="0" fontId="27" fillId="0" borderId="80" xfId="0" applyFont="1" applyFill="1" applyBorder="1" applyAlignment="1" applyProtection="1">
      <alignment horizontal="left" vertical="center" wrapText="1" indent="1"/>
    </xf>
    <xf numFmtId="0" fontId="28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27" fillId="0" borderId="34" xfId="0" applyFont="1" applyFill="1" applyBorder="1" applyAlignment="1" applyProtection="1">
      <alignment horizontal="center" vertical="center" wrapText="1"/>
    </xf>
    <xf numFmtId="0" fontId="27" fillId="0" borderId="35" xfId="0" applyFont="1" applyFill="1" applyBorder="1" applyAlignment="1" applyProtection="1">
      <alignment horizontal="center" vertical="center" wrapText="1"/>
    </xf>
    <xf numFmtId="164" fontId="27" fillId="0" borderId="83" xfId="0" applyNumberFormat="1" applyFont="1" applyFill="1" applyBorder="1" applyAlignment="1" applyProtection="1">
      <alignment horizontal="right" vertical="center" wrapText="1" indent="1"/>
    </xf>
    <xf numFmtId="164" fontId="27" fillId="0" borderId="21" xfId="0" applyNumberFormat="1" applyFont="1" applyFill="1" applyBorder="1" applyAlignment="1" applyProtection="1">
      <alignment horizontal="right" vertical="center" wrapText="1" indent="1"/>
    </xf>
    <xf numFmtId="0" fontId="33" fillId="0" borderId="0" xfId="0" applyFont="1" applyFill="1" applyAlignment="1">
      <alignment vertical="center" wrapText="1"/>
    </xf>
    <xf numFmtId="0" fontId="29" fillId="0" borderId="53" xfId="0" applyFont="1" applyBorder="1" applyAlignment="1" applyProtection="1">
      <alignment horizontal="left" wrapText="1" indent="1"/>
    </xf>
    <xf numFmtId="0" fontId="27" fillId="0" borderId="0" xfId="0" applyFont="1" applyFill="1" applyBorder="1" applyAlignment="1" applyProtection="1">
      <alignment horizontal="left" vertical="center" wrapText="1" indent="1"/>
    </xf>
    <xf numFmtId="0" fontId="27" fillId="0" borderId="39" xfId="0" applyFont="1" applyFill="1" applyBorder="1" applyAlignment="1" applyProtection="1">
      <alignment horizontal="center" vertical="center" wrapText="1"/>
    </xf>
    <xf numFmtId="167" fontId="28" fillId="0" borderId="0" xfId="0" applyNumberFormat="1" applyFont="1" applyFill="1" applyAlignment="1">
      <alignment vertical="center" wrapText="1"/>
    </xf>
    <xf numFmtId="0" fontId="30" fillId="0" borderId="73" xfId="0" applyFont="1" applyBorder="1" applyAlignment="1" applyProtection="1">
      <alignment horizontal="left" vertical="center" wrapText="1" indent="1"/>
    </xf>
    <xf numFmtId="164" fontId="30" fillId="0" borderId="89" xfId="0" applyNumberFormat="1" applyFont="1" applyBorder="1" applyAlignment="1" applyProtection="1">
      <alignment horizontal="right" vertical="center" wrapText="1" indent="1"/>
    </xf>
    <xf numFmtId="164" fontId="24" fillId="0" borderId="10" xfId="35" applyNumberFormat="1" applyFont="1" applyFill="1" applyBorder="1" applyAlignment="1" applyProtection="1">
      <alignment horizontal="left" vertical="center"/>
    </xf>
    <xf numFmtId="164" fontId="26" fillId="0" borderId="0" xfId="35" applyNumberFormat="1" applyFont="1" applyFill="1" applyBorder="1" applyAlignment="1" applyProtection="1">
      <alignment horizontal="center" vertical="center"/>
    </xf>
    <xf numFmtId="164" fontId="24" fillId="0" borderId="10" xfId="35" applyNumberFormat="1" applyFont="1" applyFill="1" applyBorder="1" applyAlignment="1" applyProtection="1">
      <alignment horizontal="left"/>
    </xf>
    <xf numFmtId="0" fontId="26" fillId="0" borderId="0" xfId="35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 applyProtection="1">
      <alignment horizontal="center" vertical="center" wrapText="1"/>
    </xf>
    <xf numFmtId="164" fontId="32" fillId="0" borderId="0" xfId="0" applyNumberFormat="1" applyFont="1" applyFill="1" applyBorder="1" applyAlignment="1" applyProtection="1">
      <alignment horizontal="center" textRotation="180" wrapText="1"/>
    </xf>
    <xf numFmtId="164" fontId="25" fillId="0" borderId="33" xfId="0" applyNumberFormat="1" applyFont="1" applyFill="1" applyBorder="1" applyAlignment="1" applyProtection="1">
      <alignment horizontal="center" vertical="center" wrapText="1"/>
    </xf>
    <xf numFmtId="164" fontId="25" fillId="0" borderId="39" xfId="0" applyNumberFormat="1" applyFont="1" applyFill="1" applyBorder="1" applyAlignment="1" applyProtection="1">
      <alignment horizontal="center" vertical="center" wrapText="1"/>
    </xf>
    <xf numFmtId="164" fontId="25" fillId="0" borderId="77" xfId="0" applyNumberFormat="1" applyFont="1" applyFill="1" applyBorder="1" applyAlignment="1" applyProtection="1">
      <alignment horizontal="center" vertical="center" wrapText="1"/>
    </xf>
    <xf numFmtId="164" fontId="25" fillId="0" borderId="101" xfId="0" applyNumberFormat="1" applyFont="1" applyFill="1" applyBorder="1" applyAlignment="1" applyProtection="1">
      <alignment horizontal="center" vertical="center" wrapText="1"/>
    </xf>
    <xf numFmtId="164" fontId="25" fillId="0" borderId="95" xfId="0" applyNumberFormat="1" applyFont="1" applyFill="1" applyBorder="1" applyAlignment="1" applyProtection="1">
      <alignment horizontal="center" vertical="center" wrapText="1"/>
    </xf>
    <xf numFmtId="164" fontId="25" fillId="0" borderId="22" xfId="0" applyNumberFormat="1" applyFont="1" applyFill="1" applyBorder="1" applyAlignment="1" applyProtection="1">
      <alignment horizontal="center" vertical="center" wrapText="1"/>
    </xf>
    <xf numFmtId="164" fontId="25" fillId="0" borderId="64" xfId="0" applyNumberFormat="1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 applyProtection="1">
      <alignment horizontal="center" vertical="top"/>
      <protection locked="0"/>
    </xf>
    <xf numFmtId="0" fontId="38" fillId="0" borderId="10" xfId="0" applyFont="1" applyBorder="1" applyAlignment="1" applyProtection="1">
      <alignment horizontal="right" vertical="top"/>
    </xf>
    <xf numFmtId="0" fontId="22" fillId="0" borderId="0" xfId="36" applyFont="1" applyFill="1" applyBorder="1" applyAlignment="1" applyProtection="1">
      <alignment horizontal="center" wrapText="1"/>
    </xf>
    <xf numFmtId="0" fontId="23" fillId="0" borderId="12" xfId="36" applyFont="1" applyFill="1" applyBorder="1" applyAlignment="1" applyProtection="1">
      <alignment horizontal="left" vertical="center" indent="1"/>
    </xf>
  </cellXfs>
  <cellStyles count="4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perhivatkozás" xfId="28"/>
    <cellStyle name="Hivatkozott cella" xfId="29" builtinId="24" customBuiltin="1"/>
    <cellStyle name="Jegyzet" xfId="30" builtinId="10" customBuiltin="1"/>
    <cellStyle name="Jó" xfId="31" builtinId="26" customBuiltin="1"/>
    <cellStyle name="Kimenet" xfId="32" builtinId="21" customBuiltin="1"/>
    <cellStyle name="Magyarázó szöveg" xfId="33" builtinId="53" customBuiltin="1"/>
    <cellStyle name="Már látott hiperhivatkozás" xfId="34"/>
    <cellStyle name="Normál" xfId="0" builtinId="0"/>
    <cellStyle name="Normál_KVRENMUNKA" xfId="35"/>
    <cellStyle name="Normál_SEGEDLETEK" xfId="36"/>
    <cellStyle name="Összesen" xfId="37" builtinId="25" customBuiltin="1"/>
    <cellStyle name="Rossz" xfId="38" builtinId="27" customBuiltin="1"/>
    <cellStyle name="Semleges" xfId="39" builtinId="28" customBuiltin="1"/>
    <cellStyle name="Számítás" xfId="40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F7F7F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BFBFB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7</xdr:row>
      <xdr:rowOff>38100</xdr:rowOff>
    </xdr:from>
    <xdr:ext cx="194454" cy="255111"/>
    <xdr:sp macro="" textlink="">
      <xdr:nvSpPr>
        <xdr:cNvPr id="2" name="Szövegdoboz 1"/>
        <xdr:cNvSpPr txBox="1"/>
      </xdr:nvSpPr>
      <xdr:spPr>
        <a:xfrm>
          <a:off x="70770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6"/>
  <sheetViews>
    <sheetView topLeftCell="B1" workbookViewId="0">
      <selection activeCell="H17" sqref="H17"/>
    </sheetView>
  </sheetViews>
  <sheetFormatPr defaultRowHeight="12.75"/>
  <cols>
    <col min="1" max="1" width="9.5" style="141" customWidth="1"/>
    <col min="2" max="2" width="64.83203125" style="141" customWidth="1"/>
    <col min="3" max="3" width="16.6640625" style="151" bestFit="1" customWidth="1"/>
    <col min="4" max="4" width="16" style="141" bestFit="1" customWidth="1"/>
    <col min="5" max="5" width="18.1640625" style="141" customWidth="1"/>
    <col min="6" max="6" width="11.83203125" style="141" customWidth="1"/>
    <col min="7" max="16384" width="9.33203125" style="141"/>
  </cols>
  <sheetData>
    <row r="1" spans="1:6" ht="15.95" customHeight="1">
      <c r="A1" s="484" t="s">
        <v>0</v>
      </c>
      <c r="B1" s="484"/>
      <c r="C1" s="484"/>
    </row>
    <row r="2" spans="1:6" ht="15.95" customHeight="1">
      <c r="A2" s="483" t="s">
        <v>1</v>
      </c>
      <c r="B2" s="483"/>
      <c r="E2" s="1" t="s">
        <v>461</v>
      </c>
    </row>
    <row r="3" spans="1:6" ht="38.1" customHeight="1">
      <c r="A3" s="152" t="s">
        <v>262</v>
      </c>
      <c r="B3" s="165" t="s">
        <v>3</v>
      </c>
      <c r="C3" s="152" t="s">
        <v>516</v>
      </c>
      <c r="D3" s="152" t="s">
        <v>466</v>
      </c>
      <c r="E3" s="152" t="s">
        <v>516</v>
      </c>
    </row>
    <row r="4" spans="1:6" ht="12" customHeight="1">
      <c r="A4" s="153">
        <v>1</v>
      </c>
      <c r="B4" s="188">
        <v>2</v>
      </c>
      <c r="C4" s="153">
        <v>3</v>
      </c>
      <c r="D4" s="153">
        <v>4</v>
      </c>
      <c r="E4" s="153">
        <v>5</v>
      </c>
    </row>
    <row r="5" spans="1:6" ht="12" customHeight="1">
      <c r="A5" s="184" t="s">
        <v>386</v>
      </c>
      <c r="B5" s="175" t="s">
        <v>348</v>
      </c>
      <c r="C5" s="154">
        <f>SUM(C6:C12)</f>
        <v>927141200</v>
      </c>
      <c r="D5" s="154">
        <f>SUM(D6:D12)</f>
        <v>6562921</v>
      </c>
      <c r="E5" s="154">
        <f>SUM(E6:E12)</f>
        <v>933704121</v>
      </c>
    </row>
    <row r="6" spans="1:6" ht="12" customHeight="1">
      <c r="A6" s="185" t="s">
        <v>263</v>
      </c>
      <c r="B6" s="189" t="s">
        <v>5</v>
      </c>
      <c r="C6" s="155">
        <v>236520164</v>
      </c>
      <c r="D6" s="155">
        <v>-110000</v>
      </c>
      <c r="E6" s="155">
        <f t="shared" ref="E6:E12" si="0">SUM(C6:D6)</f>
        <v>236410164</v>
      </c>
      <c r="F6" s="452"/>
    </row>
    <row r="7" spans="1:6" ht="12" customHeight="1">
      <c r="A7" s="180" t="s">
        <v>264</v>
      </c>
      <c r="B7" s="190" t="s">
        <v>6</v>
      </c>
      <c r="C7" s="156">
        <v>349745510</v>
      </c>
      <c r="D7" s="156">
        <v>-1650305</v>
      </c>
      <c r="E7" s="155">
        <f t="shared" si="0"/>
        <v>348095205</v>
      </c>
    </row>
    <row r="8" spans="1:6" ht="12" customHeight="1">
      <c r="A8" s="405" t="s">
        <v>486</v>
      </c>
      <c r="B8" s="190" t="s">
        <v>495</v>
      </c>
      <c r="C8" s="156">
        <v>150197200</v>
      </c>
      <c r="D8" s="156">
        <v>10155458</v>
      </c>
      <c r="E8" s="155">
        <f t="shared" si="0"/>
        <v>160352658</v>
      </c>
    </row>
    <row r="9" spans="1:6" ht="12" customHeight="1">
      <c r="A9" s="405" t="s">
        <v>488</v>
      </c>
      <c r="B9" s="190" t="s">
        <v>496</v>
      </c>
      <c r="C9" s="156">
        <v>148241105</v>
      </c>
      <c r="D9" s="156">
        <v>-5848232</v>
      </c>
      <c r="E9" s="155">
        <f t="shared" si="0"/>
        <v>142392873</v>
      </c>
    </row>
    <row r="10" spans="1:6" ht="12" customHeight="1">
      <c r="A10" s="180" t="s">
        <v>265</v>
      </c>
      <c r="B10" s="190" t="s">
        <v>364</v>
      </c>
      <c r="C10" s="156">
        <v>21948971</v>
      </c>
      <c r="D10" s="156"/>
      <c r="E10" s="155">
        <f t="shared" si="0"/>
        <v>21948971</v>
      </c>
    </row>
    <row r="11" spans="1:6" ht="12" customHeight="1">
      <c r="A11" s="180" t="s">
        <v>266</v>
      </c>
      <c r="B11" s="190" t="s">
        <v>365</v>
      </c>
      <c r="C11" s="156">
        <v>17660930</v>
      </c>
      <c r="D11" s="156">
        <v>4016000</v>
      </c>
      <c r="E11" s="155">
        <f t="shared" si="0"/>
        <v>21676930</v>
      </c>
    </row>
    <row r="12" spans="1:6" ht="12" customHeight="1">
      <c r="A12" s="182" t="s">
        <v>267</v>
      </c>
      <c r="B12" s="191" t="s">
        <v>366</v>
      </c>
      <c r="C12" s="156">
        <v>2827320</v>
      </c>
      <c r="D12" s="349"/>
      <c r="E12" s="156">
        <f t="shared" si="0"/>
        <v>2827320</v>
      </c>
    </row>
    <row r="13" spans="1:6" ht="12" customHeight="1">
      <c r="A13" s="184" t="s">
        <v>8</v>
      </c>
      <c r="B13" s="192" t="s">
        <v>349</v>
      </c>
      <c r="C13" s="154">
        <f>+C14+C15+C16+C17+C18</f>
        <v>184071721</v>
      </c>
      <c r="D13" s="154">
        <f>+D14+D15+D16+D17+D18</f>
        <v>0</v>
      </c>
      <c r="E13" s="154">
        <f>+E14+E15+E16+E17+E18</f>
        <v>184071721</v>
      </c>
    </row>
    <row r="14" spans="1:6" ht="12" customHeight="1">
      <c r="A14" s="185" t="s">
        <v>268</v>
      </c>
      <c r="B14" s="189" t="s">
        <v>9</v>
      </c>
      <c r="C14" s="155"/>
      <c r="D14" s="155"/>
      <c r="E14" s="155"/>
    </row>
    <row r="15" spans="1:6" ht="12" customHeight="1">
      <c r="A15" s="180" t="s">
        <v>269</v>
      </c>
      <c r="B15" s="190" t="s">
        <v>387</v>
      </c>
      <c r="C15" s="156"/>
      <c r="D15" s="156"/>
      <c r="E15" s="156"/>
    </row>
    <row r="16" spans="1:6" ht="12" customHeight="1">
      <c r="A16" s="180" t="s">
        <v>270</v>
      </c>
      <c r="B16" s="190" t="s">
        <v>388</v>
      </c>
      <c r="C16" s="156"/>
      <c r="D16" s="156"/>
      <c r="E16" s="156"/>
    </row>
    <row r="17" spans="1:5" ht="12" customHeight="1">
      <c r="A17" s="180" t="s">
        <v>271</v>
      </c>
      <c r="B17" s="190" t="s">
        <v>389</v>
      </c>
      <c r="C17" s="156"/>
      <c r="D17" s="156"/>
      <c r="E17" s="156"/>
    </row>
    <row r="18" spans="1:5" ht="12" customHeight="1">
      <c r="A18" s="180" t="s">
        <v>272</v>
      </c>
      <c r="B18" s="190" t="s">
        <v>390</v>
      </c>
      <c r="C18" s="156">
        <v>184071721</v>
      </c>
      <c r="D18" s="156"/>
      <c r="E18" s="156">
        <f>SUM(C18:D18)</f>
        <v>184071721</v>
      </c>
    </row>
    <row r="19" spans="1:5" ht="12" customHeight="1">
      <c r="A19" s="184" t="s">
        <v>13</v>
      </c>
      <c r="B19" s="175" t="s">
        <v>350</v>
      </c>
      <c r="C19" s="154">
        <f>+C20+C21+C22+C23+C24</f>
        <v>823727089</v>
      </c>
      <c r="D19" s="154">
        <f>+D20+D21+D22+D23+D24</f>
        <v>0</v>
      </c>
      <c r="E19" s="154">
        <f>+E20+E21+E22+E23+E24</f>
        <v>823727089</v>
      </c>
    </row>
    <row r="20" spans="1:5" ht="12" customHeight="1">
      <c r="A20" s="185" t="s">
        <v>273</v>
      </c>
      <c r="B20" s="189" t="s">
        <v>14</v>
      </c>
      <c r="C20" s="155"/>
      <c r="D20" s="155"/>
      <c r="E20" s="155"/>
    </row>
    <row r="21" spans="1:5" ht="12" customHeight="1">
      <c r="A21" s="180" t="s">
        <v>274</v>
      </c>
      <c r="B21" s="190" t="s">
        <v>391</v>
      </c>
      <c r="C21" s="156"/>
      <c r="D21" s="156"/>
      <c r="E21" s="156"/>
    </row>
    <row r="22" spans="1:5" ht="12" customHeight="1">
      <c r="A22" s="180" t="s">
        <v>275</v>
      </c>
      <c r="B22" s="190" t="s">
        <v>392</v>
      </c>
      <c r="C22" s="156"/>
      <c r="D22" s="156"/>
      <c r="E22" s="156"/>
    </row>
    <row r="23" spans="1:5" ht="12" customHeight="1">
      <c r="A23" s="180" t="s">
        <v>276</v>
      </c>
      <c r="B23" s="190" t="s">
        <v>393</v>
      </c>
      <c r="C23" s="156"/>
      <c r="D23" s="156"/>
      <c r="E23" s="156"/>
    </row>
    <row r="24" spans="1:5" ht="12" customHeight="1">
      <c r="A24" s="180" t="s">
        <v>277</v>
      </c>
      <c r="B24" s="190" t="s">
        <v>394</v>
      </c>
      <c r="C24" s="156">
        <v>823727089</v>
      </c>
      <c r="D24" s="156"/>
      <c r="E24" s="156">
        <f>SUM(C24:D24)</f>
        <v>823727089</v>
      </c>
    </row>
    <row r="25" spans="1:5" ht="12" customHeight="1">
      <c r="A25" s="184" t="s">
        <v>19</v>
      </c>
      <c r="B25" s="175" t="s">
        <v>351</v>
      </c>
      <c r="C25" s="154">
        <f>+C26+C29++C30</f>
        <v>164800000</v>
      </c>
      <c r="D25" s="154">
        <f>+D26+D29++D30</f>
        <v>0</v>
      </c>
      <c r="E25" s="154">
        <f>+E26+E29++E30</f>
        <v>164800000</v>
      </c>
    </row>
    <row r="26" spans="1:5" ht="12" customHeight="1">
      <c r="A26" s="180" t="s">
        <v>281</v>
      </c>
      <c r="B26" s="190" t="s">
        <v>352</v>
      </c>
      <c r="C26" s="207">
        <f>SUM(C27:C28)</f>
        <v>154000000</v>
      </c>
      <c r="D26" s="207"/>
      <c r="E26" s="207">
        <f>SUM(C26:D26)</f>
        <v>154000000</v>
      </c>
    </row>
    <row r="27" spans="1:5" ht="12" customHeight="1">
      <c r="A27" s="180" t="s">
        <v>278</v>
      </c>
      <c r="B27" s="193" t="s">
        <v>395</v>
      </c>
      <c r="C27" s="156">
        <v>14000000</v>
      </c>
      <c r="D27" s="156"/>
      <c r="E27" s="156">
        <f>SUM(C27:D27)</f>
        <v>14000000</v>
      </c>
    </row>
    <row r="28" spans="1:5" ht="12" customHeight="1">
      <c r="A28" s="180" t="s">
        <v>279</v>
      </c>
      <c r="B28" s="194" t="s">
        <v>396</v>
      </c>
      <c r="C28" s="156">
        <v>140000000</v>
      </c>
      <c r="D28" s="156"/>
      <c r="E28" s="156">
        <f>SUM(C28:D28)</f>
        <v>140000000</v>
      </c>
    </row>
    <row r="29" spans="1:5" ht="12" customHeight="1">
      <c r="A29" s="405" t="s">
        <v>499</v>
      </c>
      <c r="B29" s="190" t="s">
        <v>500</v>
      </c>
      <c r="C29" s="156">
        <v>10000000</v>
      </c>
      <c r="D29" s="156"/>
      <c r="E29" s="156">
        <f>SUM(C29:D29)</f>
        <v>10000000</v>
      </c>
    </row>
    <row r="30" spans="1:5" ht="12" customHeight="1">
      <c r="A30" s="182" t="s">
        <v>280</v>
      </c>
      <c r="B30" s="191" t="s">
        <v>22</v>
      </c>
      <c r="C30" s="157">
        <v>800000</v>
      </c>
      <c r="D30" s="157"/>
      <c r="E30" s="157">
        <f>SUM(C30:D30)</f>
        <v>800000</v>
      </c>
    </row>
    <row r="31" spans="1:5" ht="12" customHeight="1">
      <c r="A31" s="184" t="s">
        <v>23</v>
      </c>
      <c r="B31" s="175" t="s">
        <v>353</v>
      </c>
      <c r="C31" s="154">
        <f>SUM(C32:C42)</f>
        <v>200421760</v>
      </c>
      <c r="D31" s="154">
        <f>SUM(D32:D42)</f>
        <v>0</v>
      </c>
      <c r="E31" s="154">
        <f>SUM(E32:E42)</f>
        <v>200421760</v>
      </c>
    </row>
    <row r="32" spans="1:5" ht="12" customHeight="1">
      <c r="A32" s="185" t="s">
        <v>282</v>
      </c>
      <c r="B32" s="189" t="s">
        <v>24</v>
      </c>
      <c r="C32" s="155">
        <v>32200000</v>
      </c>
      <c r="D32" s="155"/>
      <c r="E32" s="155">
        <f>SUM(C32:D32)</f>
        <v>32200000</v>
      </c>
    </row>
    <row r="33" spans="1:5" ht="12" customHeight="1">
      <c r="A33" s="180" t="s">
        <v>283</v>
      </c>
      <c r="B33" s="190" t="s">
        <v>25</v>
      </c>
      <c r="C33" s="156">
        <v>123166934</v>
      </c>
      <c r="D33" s="156"/>
      <c r="E33" s="156">
        <f>SUM(C33:D33)</f>
        <v>123166934</v>
      </c>
    </row>
    <row r="34" spans="1:5" ht="12" customHeight="1">
      <c r="A34" s="180" t="s">
        <v>284</v>
      </c>
      <c r="B34" s="190" t="s">
        <v>26</v>
      </c>
      <c r="C34" s="156">
        <v>4589506</v>
      </c>
      <c r="D34" s="156"/>
      <c r="E34" s="156">
        <f>SUM(C34:D34)</f>
        <v>4589506</v>
      </c>
    </row>
    <row r="35" spans="1:5" ht="12" customHeight="1">
      <c r="A35" s="180" t="s">
        <v>285</v>
      </c>
      <c r="B35" s="190" t="s">
        <v>27</v>
      </c>
      <c r="C35" s="156"/>
      <c r="D35" s="156"/>
      <c r="E35" s="156"/>
    </row>
    <row r="36" spans="1:5" ht="12" customHeight="1">
      <c r="A36" s="180" t="s">
        <v>286</v>
      </c>
      <c r="B36" s="190" t="s">
        <v>28</v>
      </c>
      <c r="C36" s="156">
        <v>13445714</v>
      </c>
      <c r="D36" s="156"/>
      <c r="E36" s="156">
        <f>SUM(C36:D36)</f>
        <v>13445714</v>
      </c>
    </row>
    <row r="37" spans="1:5" ht="12" customHeight="1">
      <c r="A37" s="180" t="s">
        <v>287</v>
      </c>
      <c r="B37" s="190" t="s">
        <v>29</v>
      </c>
      <c r="C37" s="156">
        <v>27019606</v>
      </c>
      <c r="D37" s="156"/>
      <c r="E37" s="156">
        <f>SUM(C37:D37)</f>
        <v>27019606</v>
      </c>
    </row>
    <row r="38" spans="1:5" ht="12" customHeight="1">
      <c r="A38" s="180" t="s">
        <v>288</v>
      </c>
      <c r="B38" s="190" t="s">
        <v>30</v>
      </c>
      <c r="C38" s="156"/>
      <c r="D38" s="156"/>
      <c r="E38" s="156"/>
    </row>
    <row r="39" spans="1:5" ht="12" customHeight="1">
      <c r="A39" s="180" t="s">
        <v>289</v>
      </c>
      <c r="B39" s="190" t="s">
        <v>397</v>
      </c>
      <c r="C39" s="156"/>
      <c r="D39" s="156"/>
      <c r="E39" s="156"/>
    </row>
    <row r="40" spans="1:5" ht="12" customHeight="1">
      <c r="A40" s="180" t="s">
        <v>290</v>
      </c>
      <c r="B40" s="190" t="s">
        <v>32</v>
      </c>
      <c r="C40" s="156"/>
      <c r="D40" s="156"/>
      <c r="E40" s="156"/>
    </row>
    <row r="41" spans="1:5" ht="12" customHeight="1">
      <c r="A41" s="182" t="s">
        <v>292</v>
      </c>
      <c r="B41" s="191" t="s">
        <v>293</v>
      </c>
      <c r="C41" s="157"/>
      <c r="D41" s="157"/>
      <c r="E41" s="157"/>
    </row>
    <row r="42" spans="1:5" ht="12" customHeight="1">
      <c r="A42" s="182" t="s">
        <v>291</v>
      </c>
      <c r="B42" s="191" t="s">
        <v>33</v>
      </c>
      <c r="C42" s="157"/>
      <c r="D42" s="157"/>
      <c r="E42" s="157">
        <f>SUM(C42:D42)</f>
        <v>0</v>
      </c>
    </row>
    <row r="43" spans="1:5" ht="12" customHeight="1">
      <c r="A43" s="184" t="s">
        <v>34</v>
      </c>
      <c r="B43" s="175" t="s">
        <v>174</v>
      </c>
      <c r="C43" s="154">
        <f>SUM(C44:C48)</f>
        <v>105227338</v>
      </c>
      <c r="D43" s="154">
        <f>SUM(D44:D48)</f>
        <v>0</v>
      </c>
      <c r="E43" s="154">
        <f>SUM(E44:E48)</f>
        <v>105227338</v>
      </c>
    </row>
    <row r="44" spans="1:5" ht="12" customHeight="1">
      <c r="A44" s="185" t="s">
        <v>294</v>
      </c>
      <c r="B44" s="189" t="s">
        <v>35</v>
      </c>
      <c r="C44" s="155"/>
      <c r="D44" s="155"/>
      <c r="E44" s="155"/>
    </row>
    <row r="45" spans="1:5" ht="12" customHeight="1">
      <c r="A45" s="180" t="s">
        <v>295</v>
      </c>
      <c r="B45" s="190" t="s">
        <v>36</v>
      </c>
      <c r="C45" s="156">
        <v>105227338</v>
      </c>
      <c r="D45" s="156"/>
      <c r="E45" s="156">
        <f>SUM(C45:D45)</f>
        <v>105227338</v>
      </c>
    </row>
    <row r="46" spans="1:5" ht="12" customHeight="1">
      <c r="A46" s="180" t="s">
        <v>296</v>
      </c>
      <c r="B46" s="190" t="s">
        <v>37</v>
      </c>
      <c r="C46" s="156"/>
      <c r="D46" s="156"/>
      <c r="E46" s="156">
        <f>SUM(C46:D46)</f>
        <v>0</v>
      </c>
    </row>
    <row r="47" spans="1:5" ht="12" customHeight="1">
      <c r="A47" s="180" t="s">
        <v>297</v>
      </c>
      <c r="B47" s="190" t="s">
        <v>38</v>
      </c>
      <c r="C47" s="156"/>
      <c r="D47" s="156"/>
      <c r="E47" s="156"/>
    </row>
    <row r="48" spans="1:5" ht="12" customHeight="1">
      <c r="A48" s="182" t="s">
        <v>298</v>
      </c>
      <c r="B48" s="191" t="s">
        <v>39</v>
      </c>
      <c r="C48" s="157"/>
      <c r="D48" s="157"/>
      <c r="E48" s="157"/>
    </row>
    <row r="49" spans="1:5" ht="12" customHeight="1">
      <c r="A49" s="184" t="s">
        <v>40</v>
      </c>
      <c r="B49" s="175" t="s">
        <v>354</v>
      </c>
      <c r="C49" s="154">
        <f>SUM(C50:C52)</f>
        <v>0</v>
      </c>
      <c r="D49" s="154">
        <f>SUM(D50:D52)</f>
        <v>0</v>
      </c>
      <c r="E49" s="154">
        <f>SUM(E50:E52)</f>
        <v>0</v>
      </c>
    </row>
    <row r="50" spans="1:5" ht="12" customHeight="1">
      <c r="A50" s="185" t="s">
        <v>299</v>
      </c>
      <c r="B50" s="189" t="s">
        <v>41</v>
      </c>
      <c r="C50" s="155"/>
      <c r="D50" s="155"/>
      <c r="E50" s="155"/>
    </row>
    <row r="51" spans="1:5" ht="12" customHeight="1">
      <c r="A51" s="180" t="s">
        <v>300</v>
      </c>
      <c r="B51" s="190" t="s">
        <v>42</v>
      </c>
      <c r="C51" s="156"/>
      <c r="D51" s="156"/>
      <c r="E51" s="156">
        <f>SUM(C51:D51)</f>
        <v>0</v>
      </c>
    </row>
    <row r="52" spans="1:5" ht="12" customHeight="1">
      <c r="A52" s="180" t="s">
        <v>301</v>
      </c>
      <c r="B52" s="190" t="s">
        <v>43</v>
      </c>
      <c r="C52" s="156"/>
      <c r="D52" s="156"/>
      <c r="E52" s="156">
        <f>SUM(C52:D52)</f>
        <v>0</v>
      </c>
    </row>
    <row r="53" spans="1:5" ht="12" customHeight="1">
      <c r="A53" s="184" t="s">
        <v>45</v>
      </c>
      <c r="B53" s="192" t="s">
        <v>355</v>
      </c>
      <c r="C53" s="154">
        <f>SUM(C54:C58)</f>
        <v>0</v>
      </c>
      <c r="D53" s="154">
        <f>SUM(D54:D58)</f>
        <v>0</v>
      </c>
      <c r="E53" s="154">
        <f>SUM(E54:E58)</f>
        <v>0</v>
      </c>
    </row>
    <row r="54" spans="1:5" ht="12" customHeight="1">
      <c r="A54" s="185" t="s">
        <v>302</v>
      </c>
      <c r="B54" s="189" t="s">
        <v>46</v>
      </c>
      <c r="C54" s="156"/>
      <c r="D54" s="156"/>
      <c r="E54" s="156"/>
    </row>
    <row r="55" spans="1:5" ht="12" customHeight="1">
      <c r="A55" s="185" t="s">
        <v>398</v>
      </c>
      <c r="B55" s="189" t="s">
        <v>399</v>
      </c>
      <c r="C55" s="156"/>
      <c r="D55" s="156"/>
      <c r="E55" s="156"/>
    </row>
    <row r="56" spans="1:5" ht="12" customHeight="1">
      <c r="A56" s="185" t="s">
        <v>400</v>
      </c>
      <c r="B56" s="195" t="s">
        <v>436</v>
      </c>
      <c r="C56" s="156"/>
      <c r="D56" s="156"/>
      <c r="E56" s="156"/>
    </row>
    <row r="57" spans="1:5" ht="12" customHeight="1">
      <c r="A57" s="180" t="s">
        <v>303</v>
      </c>
      <c r="B57" s="190" t="s">
        <v>47</v>
      </c>
      <c r="C57" s="156"/>
      <c r="D57" s="156"/>
      <c r="E57" s="156">
        <f>SUM(C57:D57)</f>
        <v>0</v>
      </c>
    </row>
    <row r="58" spans="1:5" ht="12" customHeight="1">
      <c r="A58" s="180" t="s">
        <v>304</v>
      </c>
      <c r="B58" s="190" t="s">
        <v>48</v>
      </c>
      <c r="C58" s="156"/>
      <c r="D58" s="156"/>
      <c r="E58" s="156">
        <f>SUM(C58:D58)</f>
        <v>0</v>
      </c>
    </row>
    <row r="59" spans="1:5" ht="12" customHeight="1">
      <c r="A59" s="184" t="s">
        <v>50</v>
      </c>
      <c r="B59" s="175" t="s">
        <v>51</v>
      </c>
      <c r="C59" s="154">
        <f>+C5+C13+C19+C25+C31+C43+C49+C53</f>
        <v>2405389108</v>
      </c>
      <c r="D59" s="154">
        <f>+D5+D13+D19+D25+D31+D43+D49+D53</f>
        <v>6562921</v>
      </c>
      <c r="E59" s="154">
        <f>+E5+E13+E19+E25+E31+E43+E49+E53</f>
        <v>2411952029</v>
      </c>
    </row>
    <row r="60" spans="1:5" ht="12" customHeight="1">
      <c r="A60" s="202" t="s">
        <v>401</v>
      </c>
      <c r="B60" s="203" t="s">
        <v>356</v>
      </c>
      <c r="C60" s="204">
        <f>SUM(C61:C63)</f>
        <v>0</v>
      </c>
      <c r="D60" s="204">
        <f>SUM(D61:D63)</f>
        <v>0</v>
      </c>
      <c r="E60" s="204">
        <f>SUM(E61:E63)</f>
        <v>0</v>
      </c>
    </row>
    <row r="61" spans="1:5" ht="12" customHeight="1">
      <c r="A61" s="180" t="s">
        <v>305</v>
      </c>
      <c r="B61" s="190" t="s">
        <v>418</v>
      </c>
      <c r="C61" s="156"/>
      <c r="D61" s="156"/>
      <c r="E61" s="156"/>
    </row>
    <row r="62" spans="1:5" ht="12" customHeight="1">
      <c r="A62" s="180" t="s">
        <v>306</v>
      </c>
      <c r="B62" s="190" t="s">
        <v>420</v>
      </c>
      <c r="C62" s="156"/>
      <c r="D62" s="156"/>
      <c r="E62" s="156"/>
    </row>
    <row r="63" spans="1:5" ht="12" customHeight="1">
      <c r="A63" s="180" t="s">
        <v>307</v>
      </c>
      <c r="B63" s="205" t="s">
        <v>419</v>
      </c>
      <c r="C63" s="156"/>
      <c r="D63" s="156"/>
      <c r="E63" s="156"/>
    </row>
    <row r="64" spans="1:5" ht="12" customHeight="1">
      <c r="A64" s="206" t="s">
        <v>402</v>
      </c>
      <c r="B64" s="174" t="s">
        <v>357</v>
      </c>
      <c r="C64" s="207"/>
      <c r="D64" s="207"/>
      <c r="E64" s="207"/>
    </row>
    <row r="65" spans="1:5" ht="12" customHeight="1">
      <c r="A65" s="206" t="s">
        <v>403</v>
      </c>
      <c r="B65" s="174" t="s">
        <v>358</v>
      </c>
      <c r="C65" s="207">
        <f>SUM(C66:C67)</f>
        <v>518511355</v>
      </c>
      <c r="D65" s="207">
        <f>SUM(D66:D67)</f>
        <v>0</v>
      </c>
      <c r="E65" s="207">
        <f>SUM(E66:E67)</f>
        <v>518511355</v>
      </c>
    </row>
    <row r="66" spans="1:5" ht="12" customHeight="1">
      <c r="A66" s="180" t="s">
        <v>312</v>
      </c>
      <c r="B66" s="208" t="s">
        <v>61</v>
      </c>
      <c r="C66" s="406">
        <v>518511355</v>
      </c>
      <c r="D66" s="156"/>
      <c r="E66" s="156">
        <f>SUM(C66:D66)</f>
        <v>518511355</v>
      </c>
    </row>
    <row r="67" spans="1:5" ht="12" customHeight="1">
      <c r="A67" s="180" t="s">
        <v>313</v>
      </c>
      <c r="B67" s="208" t="s">
        <v>62</v>
      </c>
      <c r="C67" s="156"/>
      <c r="D67" s="156"/>
      <c r="E67" s="156"/>
    </row>
    <row r="68" spans="1:5" s="150" customFormat="1" ht="12" customHeight="1">
      <c r="A68" s="180" t="s">
        <v>308</v>
      </c>
      <c r="B68" s="208" t="s">
        <v>64</v>
      </c>
      <c r="C68" s="156">
        <v>35000000</v>
      </c>
      <c r="D68" s="156"/>
      <c r="E68" s="156">
        <f>SUM(C68:D68)</f>
        <v>35000000</v>
      </c>
    </row>
    <row r="69" spans="1:5" s="150" customFormat="1" ht="12" customHeight="1">
      <c r="A69" s="180" t="s">
        <v>404</v>
      </c>
      <c r="B69" s="208" t="s">
        <v>406</v>
      </c>
      <c r="C69" s="156"/>
      <c r="D69" s="156"/>
      <c r="E69" s="156"/>
    </row>
    <row r="70" spans="1:5" s="150" customFormat="1" ht="12" customHeight="1">
      <c r="A70" s="180" t="s">
        <v>405</v>
      </c>
      <c r="B70" s="208" t="s">
        <v>441</v>
      </c>
      <c r="C70" s="156"/>
      <c r="D70" s="156"/>
      <c r="E70" s="156"/>
    </row>
    <row r="71" spans="1:5" s="150" customFormat="1" ht="12" customHeight="1">
      <c r="A71" s="183" t="s">
        <v>309</v>
      </c>
      <c r="B71" s="209" t="s">
        <v>310</v>
      </c>
      <c r="C71" s="162"/>
      <c r="D71" s="162"/>
      <c r="E71" s="162"/>
    </row>
    <row r="72" spans="1:5" s="150" customFormat="1" ht="12" customHeight="1">
      <c r="A72" s="199" t="s">
        <v>416</v>
      </c>
      <c r="B72" s="201" t="s">
        <v>417</v>
      </c>
      <c r="C72" s="158">
        <f>SUM(C60+C64+C65+C68+C69+C70+C71)</f>
        <v>553511355</v>
      </c>
      <c r="D72" s="158">
        <f>SUM(D60+D64+D65+D68+D69+D70+D71)</f>
        <v>0</v>
      </c>
      <c r="E72" s="158">
        <f>SUM(E60+E64+E65+E68+E69+E70+E71)</f>
        <v>553511355</v>
      </c>
    </row>
    <row r="73" spans="1:5" ht="12" customHeight="1">
      <c r="A73" s="198" t="s">
        <v>407</v>
      </c>
      <c r="B73" s="192" t="s">
        <v>359</v>
      </c>
      <c r="C73" s="154"/>
      <c r="D73" s="154"/>
      <c r="E73" s="154"/>
    </row>
    <row r="74" spans="1:5" ht="13.5" customHeight="1">
      <c r="A74" s="198" t="s">
        <v>408</v>
      </c>
      <c r="B74" s="192" t="s">
        <v>72</v>
      </c>
      <c r="C74" s="158"/>
      <c r="D74" s="158"/>
      <c r="E74" s="158"/>
    </row>
    <row r="75" spans="1:5" ht="13.5" customHeight="1">
      <c r="A75" s="198" t="s">
        <v>409</v>
      </c>
      <c r="B75" s="192" t="s">
        <v>311</v>
      </c>
      <c r="C75" s="158"/>
      <c r="D75" s="158"/>
      <c r="E75" s="158"/>
    </row>
    <row r="76" spans="1:5" ht="15.75" customHeight="1">
      <c r="A76" s="198" t="s">
        <v>127</v>
      </c>
      <c r="B76" s="196" t="s">
        <v>410</v>
      </c>
      <c r="C76" s="154">
        <f>SUM(C72:C75)</f>
        <v>553511355</v>
      </c>
      <c r="D76" s="154">
        <f>SUM(D72:D75)</f>
        <v>0</v>
      </c>
      <c r="E76" s="154">
        <f>SUM(E72:E75)</f>
        <v>553511355</v>
      </c>
    </row>
    <row r="77" spans="1:5" ht="30" customHeight="1">
      <c r="A77" s="200" t="s">
        <v>146</v>
      </c>
      <c r="B77" s="197" t="s">
        <v>411</v>
      </c>
      <c r="C77" s="154">
        <f>+C59+C76</f>
        <v>2958900463</v>
      </c>
      <c r="D77" s="154">
        <f>+D59+D76</f>
        <v>6562921</v>
      </c>
      <c r="E77" s="154">
        <f>+E59+E76</f>
        <v>2965463384</v>
      </c>
    </row>
    <row r="78" spans="1:5" ht="54" customHeight="1">
      <c r="A78" s="143"/>
      <c r="B78" s="144"/>
      <c r="C78" s="4"/>
    </row>
    <row r="79" spans="1:5" ht="16.5" customHeight="1">
      <c r="A79" s="484" t="s">
        <v>76</v>
      </c>
      <c r="B79" s="484"/>
      <c r="C79" s="484"/>
    </row>
    <row r="80" spans="1:5" s="145" customFormat="1" ht="16.5" customHeight="1">
      <c r="A80" s="485" t="s">
        <v>77</v>
      </c>
      <c r="B80" s="485"/>
      <c r="E80" s="5" t="s">
        <v>541</v>
      </c>
    </row>
    <row r="81" spans="1:6" ht="38.1" customHeight="1">
      <c r="A81" s="152" t="s">
        <v>2</v>
      </c>
      <c r="B81" s="165" t="s">
        <v>78</v>
      </c>
      <c r="C81" s="152" t="s">
        <v>516</v>
      </c>
      <c r="D81" s="152" t="s">
        <v>466</v>
      </c>
      <c r="E81" s="152" t="s">
        <v>516</v>
      </c>
      <c r="F81" s="450"/>
    </row>
    <row r="82" spans="1:6" ht="12" customHeight="1">
      <c r="A82" s="152">
        <v>1</v>
      </c>
      <c r="B82" s="165">
        <v>2</v>
      </c>
      <c r="C82" s="152">
        <v>3</v>
      </c>
      <c r="D82" s="152">
        <v>4</v>
      </c>
      <c r="E82" s="152">
        <v>5</v>
      </c>
    </row>
    <row r="83" spans="1:6" ht="12" customHeight="1">
      <c r="A83" s="178" t="s">
        <v>4</v>
      </c>
      <c r="B83" s="166" t="s">
        <v>360</v>
      </c>
      <c r="C83" s="160">
        <f>SUM(C84:C88)</f>
        <v>1672970089</v>
      </c>
      <c r="D83" s="160">
        <f>SUM(D84:D88)</f>
        <v>4124222</v>
      </c>
      <c r="E83" s="160">
        <f>SUM(E84:E88)</f>
        <v>1677094311</v>
      </c>
    </row>
    <row r="84" spans="1:6" ht="12" customHeight="1">
      <c r="A84" s="179" t="s">
        <v>314</v>
      </c>
      <c r="B84" s="167" t="s">
        <v>80</v>
      </c>
      <c r="C84" s="161">
        <v>868581364</v>
      </c>
      <c r="D84" s="161">
        <v>1953508</v>
      </c>
      <c r="E84" s="161">
        <f>SUM(C84:D84)</f>
        <v>870534872</v>
      </c>
    </row>
    <row r="85" spans="1:6" ht="12" customHeight="1">
      <c r="A85" s="180" t="s">
        <v>315</v>
      </c>
      <c r="B85" s="159" t="s">
        <v>81</v>
      </c>
      <c r="C85" s="156">
        <v>127101210</v>
      </c>
      <c r="D85" s="156">
        <v>-149886</v>
      </c>
      <c r="E85" s="156">
        <f>SUM(C85:D85)</f>
        <v>126951324</v>
      </c>
    </row>
    <row r="86" spans="1:6" ht="12" customHeight="1">
      <c r="A86" s="180" t="s">
        <v>316</v>
      </c>
      <c r="B86" s="159" t="s">
        <v>82</v>
      </c>
      <c r="C86" s="157">
        <v>574757977</v>
      </c>
      <c r="D86" s="157">
        <v>280451</v>
      </c>
      <c r="E86" s="157">
        <f>SUM(C86:D86)</f>
        <v>575038428</v>
      </c>
    </row>
    <row r="87" spans="1:6" ht="12" customHeight="1">
      <c r="A87" s="180" t="s">
        <v>317</v>
      </c>
      <c r="B87" s="159" t="s">
        <v>83</v>
      </c>
      <c r="C87" s="157">
        <v>65519143</v>
      </c>
      <c r="D87" s="157"/>
      <c r="E87" s="157">
        <f>SUM(C87:D87)</f>
        <v>65519143</v>
      </c>
    </row>
    <row r="88" spans="1:6" ht="12" customHeight="1">
      <c r="A88" s="180" t="s">
        <v>318</v>
      </c>
      <c r="B88" s="277" t="s">
        <v>84</v>
      </c>
      <c r="C88" s="157">
        <f>SUM(C89:C101)</f>
        <v>37010395</v>
      </c>
      <c r="D88" s="157">
        <f>SUM(D89:D101)</f>
        <v>2040149</v>
      </c>
      <c r="E88" s="157">
        <f>SUM(C88:D88)</f>
        <v>39050544</v>
      </c>
    </row>
    <row r="89" spans="1:6" ht="12" customHeight="1">
      <c r="A89" s="180" t="s">
        <v>373</v>
      </c>
      <c r="B89" s="146" t="s">
        <v>372</v>
      </c>
      <c r="C89" s="157"/>
      <c r="D89" s="157"/>
      <c r="E89" s="157"/>
    </row>
    <row r="90" spans="1:6" ht="12" customHeight="1">
      <c r="A90" s="180" t="s">
        <v>320</v>
      </c>
      <c r="B90" s="159" t="s">
        <v>371</v>
      </c>
      <c r="C90" s="157">
        <v>17810339</v>
      </c>
      <c r="D90" s="157">
        <v>524149</v>
      </c>
      <c r="E90" s="157">
        <f>SUM(C90:D90)</f>
        <v>18334488</v>
      </c>
    </row>
    <row r="91" spans="1:6" ht="12" customHeight="1">
      <c r="A91" s="180" t="s">
        <v>319</v>
      </c>
      <c r="B91" s="391" t="s">
        <v>469</v>
      </c>
      <c r="C91" s="157"/>
      <c r="D91" s="157"/>
      <c r="E91" s="157"/>
    </row>
    <row r="92" spans="1:6" ht="12" customHeight="1">
      <c r="A92" s="180" t="s">
        <v>321</v>
      </c>
      <c r="B92" s="392" t="s">
        <v>475</v>
      </c>
      <c r="C92" s="157"/>
      <c r="D92" s="157"/>
      <c r="E92" s="157"/>
    </row>
    <row r="93" spans="1:6" ht="12" customHeight="1">
      <c r="A93" s="180" t="s">
        <v>322</v>
      </c>
      <c r="B93" s="392" t="s">
        <v>474</v>
      </c>
      <c r="C93" s="157"/>
      <c r="D93" s="157"/>
      <c r="E93" s="157"/>
    </row>
    <row r="94" spans="1:6" ht="12" customHeight="1">
      <c r="A94" s="180" t="s">
        <v>323</v>
      </c>
      <c r="B94" s="391" t="s">
        <v>476</v>
      </c>
      <c r="C94" s="157">
        <v>3508168</v>
      </c>
      <c r="D94" s="157"/>
      <c r="E94" s="157">
        <f>SUM(C94:D94)</f>
        <v>3508168</v>
      </c>
    </row>
    <row r="95" spans="1:6" ht="12" customHeight="1">
      <c r="A95" s="180" t="s">
        <v>324</v>
      </c>
      <c r="B95" s="391" t="s">
        <v>470</v>
      </c>
      <c r="C95" s="157"/>
      <c r="D95" s="157"/>
      <c r="E95" s="157"/>
    </row>
    <row r="96" spans="1:6" ht="12" customHeight="1">
      <c r="A96" s="180" t="s">
        <v>325</v>
      </c>
      <c r="B96" s="392" t="s">
        <v>477</v>
      </c>
      <c r="C96" s="157"/>
      <c r="D96" s="157"/>
      <c r="E96" s="157"/>
    </row>
    <row r="97" spans="1:5" ht="12" customHeight="1">
      <c r="A97" s="181" t="s">
        <v>326</v>
      </c>
      <c r="B97" s="169" t="s">
        <v>91</v>
      </c>
      <c r="C97" s="157"/>
      <c r="D97" s="157"/>
      <c r="E97" s="157"/>
    </row>
    <row r="98" spans="1:5" ht="12" customHeight="1">
      <c r="A98" s="180" t="s">
        <v>327</v>
      </c>
      <c r="B98" s="169" t="s">
        <v>92</v>
      </c>
      <c r="C98" s="157"/>
      <c r="D98" s="157"/>
      <c r="E98" s="157"/>
    </row>
    <row r="99" spans="1:5" ht="12" customHeight="1">
      <c r="A99" s="182" t="s">
        <v>367</v>
      </c>
      <c r="B99" s="169" t="s">
        <v>370</v>
      </c>
      <c r="C99" s="157"/>
      <c r="D99" s="157"/>
      <c r="E99" s="157"/>
    </row>
    <row r="100" spans="1:5" ht="12" customHeight="1">
      <c r="A100" s="182" t="s">
        <v>328</v>
      </c>
      <c r="B100" s="394" t="s">
        <v>478</v>
      </c>
      <c r="C100" s="157">
        <v>7950000</v>
      </c>
      <c r="D100" s="157">
        <v>1516000</v>
      </c>
      <c r="E100" s="157">
        <f>SUM(C100:D100)</f>
        <v>9466000</v>
      </c>
    </row>
    <row r="101" spans="1:5" ht="12" customHeight="1">
      <c r="A101" s="183" t="s">
        <v>369</v>
      </c>
      <c r="B101" s="170" t="s">
        <v>368</v>
      </c>
      <c r="C101" s="162">
        <v>7741888</v>
      </c>
      <c r="D101" s="162"/>
      <c r="E101" s="162">
        <f>SUM(C101:D101)</f>
        <v>7741888</v>
      </c>
    </row>
    <row r="102" spans="1:5" ht="12" customHeight="1">
      <c r="A102" s="184" t="s">
        <v>8</v>
      </c>
      <c r="B102" s="171" t="s">
        <v>361</v>
      </c>
      <c r="C102" s="154">
        <f>+C103+C104+C105</f>
        <v>1250930374</v>
      </c>
      <c r="D102" s="154">
        <f>+D103+D104+D105</f>
        <v>2438699</v>
      </c>
      <c r="E102" s="154">
        <f>+E103+E104+E105</f>
        <v>1253369073</v>
      </c>
    </row>
    <row r="103" spans="1:5" ht="12" customHeight="1">
      <c r="A103" s="185" t="s">
        <v>329</v>
      </c>
      <c r="B103" s="159" t="s">
        <v>95</v>
      </c>
      <c r="C103" s="155">
        <v>848353655</v>
      </c>
      <c r="D103" s="155">
        <v>4188699</v>
      </c>
      <c r="E103" s="155">
        <f>SUM(C103:D103)</f>
        <v>852542354</v>
      </c>
    </row>
    <row r="104" spans="1:5" ht="12" customHeight="1">
      <c r="A104" s="185" t="s">
        <v>330</v>
      </c>
      <c r="B104" s="172" t="s">
        <v>96</v>
      </c>
      <c r="C104" s="156">
        <v>402576719</v>
      </c>
      <c r="D104" s="15">
        <v>-1750000</v>
      </c>
      <c r="E104" s="156">
        <f>SUM(C104:D104)</f>
        <v>400826719</v>
      </c>
    </row>
    <row r="105" spans="1:5" ht="12" customHeight="1">
      <c r="A105" s="185" t="s">
        <v>331</v>
      </c>
      <c r="B105" s="173" t="s">
        <v>374</v>
      </c>
      <c r="C105" s="156">
        <f>SUM(C106:C114)</f>
        <v>0</v>
      </c>
      <c r="D105" s="156">
        <f>SUM(D106:D114)</f>
        <v>0</v>
      </c>
      <c r="E105" s="156">
        <f>SUM(E106:E114)</f>
        <v>0</v>
      </c>
    </row>
    <row r="106" spans="1:5" ht="12" customHeight="1">
      <c r="A106" s="185" t="s">
        <v>332</v>
      </c>
      <c r="B106" s="174" t="s">
        <v>375</v>
      </c>
      <c r="C106" s="156"/>
      <c r="D106" s="156"/>
      <c r="E106" s="156"/>
    </row>
    <row r="107" spans="1:5" ht="12" customHeight="1">
      <c r="A107" s="185" t="s">
        <v>333</v>
      </c>
      <c r="B107" s="393" t="s">
        <v>473</v>
      </c>
      <c r="C107" s="156"/>
      <c r="D107" s="156"/>
      <c r="E107" s="156"/>
    </row>
    <row r="108" spans="1:5" ht="14.25" customHeight="1">
      <c r="A108" s="185" t="s">
        <v>334</v>
      </c>
      <c r="B108" s="392" t="s">
        <v>471</v>
      </c>
      <c r="C108" s="156"/>
      <c r="D108" s="156"/>
      <c r="E108" s="156"/>
    </row>
    <row r="109" spans="1:5" ht="12" customHeight="1">
      <c r="A109" s="185" t="s">
        <v>335</v>
      </c>
      <c r="B109" s="392" t="s">
        <v>480</v>
      </c>
      <c r="C109" s="156"/>
      <c r="D109" s="156"/>
      <c r="E109" s="156"/>
    </row>
    <row r="110" spans="1:5" ht="12" customHeight="1">
      <c r="A110" s="185" t="s">
        <v>336</v>
      </c>
      <c r="B110" s="392" t="s">
        <v>481</v>
      </c>
      <c r="C110" s="156"/>
      <c r="D110" s="156"/>
      <c r="E110" s="156"/>
    </row>
    <row r="111" spans="1:5" ht="12" customHeight="1">
      <c r="A111" s="185" t="s">
        <v>337</v>
      </c>
      <c r="B111" s="392" t="s">
        <v>479</v>
      </c>
      <c r="C111" s="156"/>
      <c r="D111" s="156"/>
      <c r="E111" s="156"/>
    </row>
    <row r="112" spans="1:5" ht="12" customHeight="1">
      <c r="A112" s="185" t="s">
        <v>338</v>
      </c>
      <c r="B112" s="168" t="s">
        <v>102</v>
      </c>
      <c r="C112" s="156"/>
      <c r="D112" s="156"/>
      <c r="E112" s="156"/>
    </row>
    <row r="113" spans="1:5" ht="12" customHeight="1">
      <c r="A113" s="180" t="s">
        <v>377</v>
      </c>
      <c r="B113" s="168" t="s">
        <v>376</v>
      </c>
      <c r="C113" s="157"/>
      <c r="D113" s="157"/>
      <c r="E113" s="157"/>
    </row>
    <row r="114" spans="1:5">
      <c r="A114" s="181" t="s">
        <v>339</v>
      </c>
      <c r="B114" s="392" t="s">
        <v>472</v>
      </c>
      <c r="C114" s="157"/>
      <c r="D114" s="157"/>
      <c r="E114" s="157"/>
    </row>
    <row r="115" spans="1:5" ht="12" customHeight="1">
      <c r="A115" s="184" t="s">
        <v>13</v>
      </c>
      <c r="B115" s="175" t="s">
        <v>105</v>
      </c>
      <c r="C115" s="154">
        <f>+C83+C102</f>
        <v>2923900463</v>
      </c>
      <c r="D115" s="154">
        <f>+D83+D102</f>
        <v>6562921</v>
      </c>
      <c r="E115" s="154">
        <f>+E83+E102</f>
        <v>2930463384</v>
      </c>
    </row>
    <row r="116" spans="1:5" ht="12" customHeight="1">
      <c r="A116" s="211" t="s">
        <v>378</v>
      </c>
      <c r="B116" s="212" t="s">
        <v>362</v>
      </c>
      <c r="C116" s="213">
        <f>+C117+C118+C119</f>
        <v>0</v>
      </c>
      <c r="D116" s="213">
        <f>+D117+D118+D119</f>
        <v>0</v>
      </c>
      <c r="E116" s="213">
        <f>+E117+E118+E119</f>
        <v>0</v>
      </c>
    </row>
    <row r="117" spans="1:5" ht="12" customHeight="1">
      <c r="A117" s="214" t="s">
        <v>340</v>
      </c>
      <c r="B117" s="215" t="s">
        <v>482</v>
      </c>
      <c r="C117" s="210"/>
      <c r="D117" s="210"/>
      <c r="E117" s="210"/>
    </row>
    <row r="118" spans="1:5" ht="12" customHeight="1">
      <c r="A118" s="214" t="s">
        <v>341</v>
      </c>
      <c r="B118" s="215" t="s">
        <v>483</v>
      </c>
      <c r="C118" s="210"/>
      <c r="D118" s="210"/>
      <c r="E118" s="210"/>
    </row>
    <row r="119" spans="1:5" ht="12" customHeight="1">
      <c r="A119" s="214" t="s">
        <v>342</v>
      </c>
      <c r="B119" s="215" t="s">
        <v>484</v>
      </c>
      <c r="C119" s="210"/>
      <c r="D119" s="210"/>
      <c r="E119" s="210"/>
    </row>
    <row r="120" spans="1:5">
      <c r="A120" s="216" t="s">
        <v>379</v>
      </c>
      <c r="B120" s="215" t="s">
        <v>423</v>
      </c>
      <c r="C120" s="217"/>
      <c r="D120" s="217"/>
      <c r="E120" s="217"/>
    </row>
    <row r="121" spans="1:5" ht="12" customHeight="1">
      <c r="A121" s="216" t="s">
        <v>380</v>
      </c>
      <c r="B121" s="215" t="s">
        <v>117</v>
      </c>
      <c r="C121" s="217"/>
      <c r="D121" s="217"/>
      <c r="E121" s="217"/>
    </row>
    <row r="122" spans="1:5" ht="12" customHeight="1">
      <c r="A122" s="214" t="s">
        <v>343</v>
      </c>
      <c r="B122" s="215" t="s">
        <v>118</v>
      </c>
      <c r="C122" s="210">
        <v>35000000</v>
      </c>
      <c r="D122" s="210"/>
      <c r="E122" s="210">
        <f>SUM(C122:D122)</f>
        <v>35000000</v>
      </c>
    </row>
    <row r="123" spans="1:5" ht="12" customHeight="1">
      <c r="A123" s="214" t="s">
        <v>381</v>
      </c>
      <c r="B123" s="215" t="s">
        <v>382</v>
      </c>
      <c r="C123" s="210"/>
      <c r="D123" s="210"/>
      <c r="E123" s="210"/>
    </row>
    <row r="124" spans="1:5" ht="12" customHeight="1">
      <c r="A124" s="214" t="s">
        <v>345</v>
      </c>
      <c r="B124" s="215" t="s">
        <v>119</v>
      </c>
      <c r="C124" s="210"/>
      <c r="D124" s="210"/>
      <c r="E124" s="210"/>
    </row>
    <row r="125" spans="1:5" ht="12" customHeight="1">
      <c r="A125" s="218" t="s">
        <v>344</v>
      </c>
      <c r="B125" s="219" t="s">
        <v>120</v>
      </c>
      <c r="C125" s="220"/>
      <c r="D125" s="220"/>
      <c r="E125" s="220"/>
    </row>
    <row r="126" spans="1:5" ht="12" customHeight="1">
      <c r="A126" s="186" t="s">
        <v>421</v>
      </c>
      <c r="B126" s="176" t="s">
        <v>422</v>
      </c>
      <c r="C126" s="164">
        <f>SUM(C116+C120+C121+C122+C123+C124+C125)</f>
        <v>35000000</v>
      </c>
      <c r="D126" s="164">
        <f>SUM(D116+D120+D121+D122+D123+D124+D125)</f>
        <v>0</v>
      </c>
      <c r="E126" s="164">
        <f>SUM(E116+E120+E121+E122+E123+E124+E125)</f>
        <v>35000000</v>
      </c>
    </row>
    <row r="127" spans="1:5" ht="12" customHeight="1">
      <c r="A127" s="184" t="s">
        <v>383</v>
      </c>
      <c r="B127" s="175" t="s">
        <v>363</v>
      </c>
      <c r="C127" s="163"/>
      <c r="D127" s="163"/>
      <c r="E127" s="163"/>
    </row>
    <row r="128" spans="1:5" s="148" customFormat="1" ht="12" customHeight="1">
      <c r="A128" s="186" t="s">
        <v>384</v>
      </c>
      <c r="B128" s="176" t="s">
        <v>346</v>
      </c>
      <c r="C128" s="164"/>
      <c r="D128" s="164"/>
      <c r="E128" s="164"/>
    </row>
    <row r="129" spans="1:9" s="148" customFormat="1" ht="12" customHeight="1">
      <c r="A129" s="186" t="s">
        <v>385</v>
      </c>
      <c r="B129" s="176" t="s">
        <v>347</v>
      </c>
      <c r="C129" s="164"/>
      <c r="D129" s="164"/>
      <c r="E129" s="164"/>
    </row>
    <row r="130" spans="1:9" ht="15" customHeight="1">
      <c r="A130" s="184" t="s">
        <v>104</v>
      </c>
      <c r="B130" s="175" t="s">
        <v>412</v>
      </c>
      <c r="C130" s="163">
        <f>SUM(C126:C129)</f>
        <v>35000000</v>
      </c>
      <c r="D130" s="163">
        <f>SUM(D126:D129)</f>
        <v>0</v>
      </c>
      <c r="E130" s="163">
        <f>SUM(E126:E129)</f>
        <v>35000000</v>
      </c>
      <c r="F130" s="149"/>
      <c r="G130" s="150"/>
      <c r="H130" s="150"/>
      <c r="I130" s="150"/>
    </row>
    <row r="131" spans="1:9" ht="12.95" customHeight="1">
      <c r="A131" s="187" t="s">
        <v>23</v>
      </c>
      <c r="B131" s="177" t="s">
        <v>413</v>
      </c>
      <c r="C131" s="163">
        <f>+C115+C130</f>
        <v>2958900463</v>
      </c>
      <c r="D131" s="163">
        <f>+D115+D130</f>
        <v>6562921</v>
      </c>
      <c r="E131" s="163">
        <f>+E115+E130</f>
        <v>2965463384</v>
      </c>
    </row>
    <row r="132" spans="1:9" ht="11.25" customHeight="1">
      <c r="C132" s="221"/>
    </row>
    <row r="133" spans="1:9">
      <c r="A133" s="486" t="s">
        <v>129</v>
      </c>
      <c r="B133" s="486"/>
      <c r="C133" s="486"/>
    </row>
    <row r="134" spans="1:9" ht="15" customHeight="1">
      <c r="A134" s="483" t="s">
        <v>130</v>
      </c>
      <c r="B134" s="483"/>
      <c r="C134" s="1" t="s">
        <v>461</v>
      </c>
    </row>
    <row r="135" spans="1:9" ht="13.5" customHeight="1">
      <c r="A135" s="142">
        <v>1</v>
      </c>
      <c r="B135" s="147" t="s">
        <v>131</v>
      </c>
      <c r="C135" s="3">
        <f>+C59-C115</f>
        <v>-518511355</v>
      </c>
      <c r="D135" s="3">
        <f>+D59-D115</f>
        <v>0</v>
      </c>
      <c r="E135" s="3">
        <f>+E59-E115</f>
        <v>-518511355</v>
      </c>
    </row>
    <row r="136" spans="1:9" ht="27.75" customHeight="1">
      <c r="A136" s="142" t="s">
        <v>8</v>
      </c>
      <c r="B136" s="147" t="s">
        <v>132</v>
      </c>
      <c r="C136" s="3">
        <f>+C76-C130</f>
        <v>518511355</v>
      </c>
      <c r="D136" s="3">
        <f>+D76-D130</f>
        <v>0</v>
      </c>
      <c r="E136" s="3">
        <f>+E76-E130</f>
        <v>518511355</v>
      </c>
    </row>
  </sheetData>
  <sheetProtection selectLockedCells="1" selectUnlockedCells="1"/>
  <mergeCells count="6">
    <mergeCell ref="A134:B134"/>
    <mergeCell ref="A1:C1"/>
    <mergeCell ref="A2:B2"/>
    <mergeCell ref="A79:C79"/>
    <mergeCell ref="A80:B80"/>
    <mergeCell ref="A133:C133"/>
  </mergeCells>
  <printOptions horizontalCentered="1"/>
  <pageMargins left="0.78740157480314965" right="0.55118110236220474" top="1.0236220472440944" bottom="0.86614173228346458" header="0.35433070866141736" footer="0.51181102362204722"/>
  <pageSetup paperSize="9" scale="62" firstPageNumber="0" orientation="portrait" r:id="rId1"/>
  <headerFooter alignWithMargins="0">
    <oddHeader>&amp;C&amp;"Times New Roman CE,Félkövér"&amp;12Létavértes Városi Önkormányzat
2023. ÉVI KÖLTSÉGVETÉSÉNEK ÖSSZEVONT MÉRLEGE&amp;R&amp;"Times New Roman CE,Félkövér dőlt"&amp;11
1.1. melléklet a /2024. () önkormányzati rendelethez</oddHeader>
  </headerFooter>
  <rowBreaks count="1" manualBreakCount="1">
    <brk id="7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E53"/>
  <sheetViews>
    <sheetView view="pageLayout" topLeftCell="A16" workbookViewId="0">
      <selection activeCell="D44" sqref="D44"/>
    </sheetView>
  </sheetViews>
  <sheetFormatPr defaultRowHeight="14.25" customHeight="1"/>
  <cols>
    <col min="1" max="1" width="11" style="79" customWidth="1"/>
    <col min="2" max="2" width="58.33203125" style="80" customWidth="1"/>
    <col min="3" max="3" width="15.1640625" style="80" customWidth="1"/>
    <col min="4" max="4" width="11.6640625" style="80" bestFit="1" customWidth="1"/>
    <col min="5" max="5" width="12.83203125" style="80" customWidth="1"/>
    <col min="6" max="16384" width="9.33203125" style="80"/>
  </cols>
  <sheetData>
    <row r="1" spans="1:5" s="81" customFormat="1" ht="21" customHeight="1">
      <c r="A1" s="48"/>
      <c r="B1" s="498" t="s">
        <v>548</v>
      </c>
      <c r="C1" s="498"/>
      <c r="D1" s="498"/>
      <c r="E1" s="498"/>
    </row>
    <row r="2" spans="1:5" s="82" customFormat="1" ht="25.5" customHeight="1">
      <c r="A2" s="101" t="s">
        <v>215</v>
      </c>
      <c r="B2" s="136" t="s">
        <v>242</v>
      </c>
      <c r="C2" s="336"/>
      <c r="D2" s="336"/>
      <c r="E2" s="390" t="s">
        <v>241</v>
      </c>
    </row>
    <row r="3" spans="1:5" s="82" customFormat="1" ht="12.75" customHeight="1">
      <c r="A3" s="83" t="s">
        <v>208</v>
      </c>
      <c r="B3" s="49" t="s">
        <v>209</v>
      </c>
      <c r="C3" s="337"/>
      <c r="D3" s="337"/>
      <c r="E3" s="84" t="s">
        <v>207</v>
      </c>
    </row>
    <row r="4" spans="1:5" s="85" customFormat="1" ht="15.95" customHeight="1">
      <c r="A4" s="50"/>
      <c r="B4" s="50"/>
      <c r="E4" s="51" t="s">
        <v>541</v>
      </c>
    </row>
    <row r="5" spans="1:5" ht="35.25" customHeight="1">
      <c r="A5" s="52" t="s">
        <v>210</v>
      </c>
      <c r="B5" s="338" t="s">
        <v>211</v>
      </c>
      <c r="C5" s="351" t="s">
        <v>212</v>
      </c>
      <c r="D5" s="344" t="s">
        <v>466</v>
      </c>
      <c r="E5" s="53" t="s">
        <v>468</v>
      </c>
    </row>
    <row r="6" spans="1:5" s="86" customFormat="1" ht="12.95" customHeight="1">
      <c r="A6" s="54">
        <v>1</v>
      </c>
      <c r="B6" s="339">
        <v>2</v>
      </c>
      <c r="C6" s="352">
        <v>3</v>
      </c>
      <c r="D6" s="345">
        <v>4</v>
      </c>
      <c r="E6" s="55">
        <v>5</v>
      </c>
    </row>
    <row r="7" spans="1:5" s="86" customFormat="1" ht="15.95" customHeight="1">
      <c r="A7" s="56"/>
      <c r="B7" s="57" t="s">
        <v>135</v>
      </c>
      <c r="C7" s="379"/>
      <c r="D7" s="87"/>
      <c r="E7" s="87"/>
    </row>
    <row r="8" spans="1:5" s="88" customFormat="1" ht="12" customHeight="1">
      <c r="A8" s="54" t="s">
        <v>4</v>
      </c>
      <c r="B8" s="370" t="s">
        <v>218</v>
      </c>
      <c r="C8" s="380">
        <f>SUM(C9:C18)</f>
        <v>2447018</v>
      </c>
      <c r="D8" s="74">
        <f>SUM(D9:D18)</f>
        <v>0</v>
      </c>
      <c r="E8" s="33">
        <f>SUM(E9:E18)</f>
        <v>2447018</v>
      </c>
    </row>
    <row r="9" spans="1:5" s="88" customFormat="1" ht="12" customHeight="1">
      <c r="A9" s="89" t="s">
        <v>282</v>
      </c>
      <c r="B9" s="266" t="s">
        <v>24</v>
      </c>
      <c r="C9" s="381"/>
      <c r="D9" s="373"/>
      <c r="E9" s="90"/>
    </row>
    <row r="10" spans="1:5" s="88" customFormat="1" ht="12" customHeight="1">
      <c r="A10" s="91" t="s">
        <v>283</v>
      </c>
      <c r="B10" s="267" t="s">
        <v>25</v>
      </c>
      <c r="C10" s="28">
        <v>2267242</v>
      </c>
      <c r="D10" s="374"/>
      <c r="E10" s="28">
        <f>SUM(C10:D10)</f>
        <v>2267242</v>
      </c>
    </row>
    <row r="11" spans="1:5" s="88" customFormat="1" ht="12" customHeight="1">
      <c r="A11" s="91" t="s">
        <v>284</v>
      </c>
      <c r="B11" s="267" t="s">
        <v>26</v>
      </c>
      <c r="C11" s="28">
        <v>179776</v>
      </c>
      <c r="D11" s="374"/>
      <c r="E11" s="28">
        <f>SUM(C11:D11)</f>
        <v>179776</v>
      </c>
    </row>
    <row r="12" spans="1:5" s="88" customFormat="1" ht="12" customHeight="1">
      <c r="A12" s="91" t="s">
        <v>285</v>
      </c>
      <c r="B12" s="267" t="s">
        <v>27</v>
      </c>
      <c r="C12" s="382"/>
      <c r="D12" s="374"/>
      <c r="E12" s="28"/>
    </row>
    <row r="13" spans="1:5" s="88" customFormat="1" ht="12" customHeight="1">
      <c r="A13" s="91" t="s">
        <v>286</v>
      </c>
      <c r="B13" s="267" t="s">
        <v>28</v>
      </c>
      <c r="C13" s="382"/>
      <c r="D13" s="374"/>
      <c r="E13" s="28"/>
    </row>
    <row r="14" spans="1:5" s="88" customFormat="1" ht="12" customHeight="1">
      <c r="A14" s="91" t="s">
        <v>287</v>
      </c>
      <c r="B14" s="267" t="s">
        <v>219</v>
      </c>
      <c r="C14" s="382"/>
      <c r="D14" s="374"/>
      <c r="E14" s="28"/>
    </row>
    <row r="15" spans="1:5" s="88" customFormat="1" ht="12" customHeight="1">
      <c r="A15" s="91" t="s">
        <v>288</v>
      </c>
      <c r="B15" s="275" t="s">
        <v>220</v>
      </c>
      <c r="C15" s="382"/>
      <c r="D15" s="374"/>
      <c r="E15" s="28"/>
    </row>
    <row r="16" spans="1:5" s="88" customFormat="1" ht="12" customHeight="1">
      <c r="A16" s="91" t="s">
        <v>289</v>
      </c>
      <c r="B16" s="267" t="s">
        <v>31</v>
      </c>
      <c r="C16" s="383"/>
      <c r="D16" s="375"/>
      <c r="E16" s="35"/>
    </row>
    <row r="17" spans="1:5" s="92" customFormat="1" ht="12" customHeight="1">
      <c r="A17" s="91" t="s">
        <v>290</v>
      </c>
      <c r="B17" s="267" t="s">
        <v>32</v>
      </c>
      <c r="C17" s="382"/>
      <c r="D17" s="374"/>
      <c r="E17" s="28"/>
    </row>
    <row r="18" spans="1:5" s="92" customFormat="1" ht="12" customHeight="1">
      <c r="A18" s="91" t="s">
        <v>292</v>
      </c>
      <c r="B18" s="275" t="s">
        <v>33</v>
      </c>
      <c r="C18" s="384"/>
      <c r="D18" s="376"/>
      <c r="E18" s="31"/>
    </row>
    <row r="19" spans="1:5" s="88" customFormat="1" ht="12" customHeight="1">
      <c r="A19" s="54" t="s">
        <v>8</v>
      </c>
      <c r="B19" s="370" t="s">
        <v>221</v>
      </c>
      <c r="C19" s="380">
        <f>SUM(C20:C22)</f>
        <v>0</v>
      </c>
      <c r="D19" s="74">
        <f>SUM(D20:D22)</f>
        <v>0</v>
      </c>
      <c r="E19" s="33">
        <f>SUM(E20:E22)</f>
        <v>0</v>
      </c>
    </row>
    <row r="20" spans="1:5" s="92" customFormat="1" ht="12" customHeight="1">
      <c r="A20" s="91" t="s">
        <v>268</v>
      </c>
      <c r="B20" s="274" t="s">
        <v>9</v>
      </c>
      <c r="C20" s="382"/>
      <c r="D20" s="374"/>
      <c r="E20" s="28"/>
    </row>
    <row r="21" spans="1:5" s="92" customFormat="1" ht="12" customHeight="1">
      <c r="A21" s="91" t="s">
        <v>269</v>
      </c>
      <c r="B21" s="267" t="s">
        <v>222</v>
      </c>
      <c r="C21" s="382"/>
      <c r="D21" s="374"/>
      <c r="E21" s="28"/>
    </row>
    <row r="22" spans="1:5" s="92" customFormat="1" ht="12" customHeight="1">
      <c r="A22" s="91" t="s">
        <v>272</v>
      </c>
      <c r="B22" s="267" t="s">
        <v>223</v>
      </c>
      <c r="C22" s="382">
        <v>0</v>
      </c>
      <c r="D22" s="374"/>
      <c r="E22" s="28">
        <f>SUM(C22:D22)</f>
        <v>0</v>
      </c>
    </row>
    <row r="23" spans="1:5" s="92" customFormat="1" ht="12" customHeight="1">
      <c r="A23" s="54" t="s">
        <v>281</v>
      </c>
      <c r="B23" s="261" t="s">
        <v>142</v>
      </c>
      <c r="C23" s="385"/>
      <c r="D23" s="96"/>
      <c r="E23" s="93"/>
    </row>
    <row r="24" spans="1:5" s="92" customFormat="1" ht="12" customHeight="1">
      <c r="A24" s="54" t="s">
        <v>104</v>
      </c>
      <c r="B24" s="261" t="s">
        <v>225</v>
      </c>
      <c r="C24" s="380">
        <f>+C25+C26</f>
        <v>0</v>
      </c>
      <c r="D24" s="74">
        <f>+D25+D26</f>
        <v>0</v>
      </c>
      <c r="E24" s="33">
        <f>+E25+E26</f>
        <v>0</v>
      </c>
    </row>
    <row r="25" spans="1:5" s="92" customFormat="1" ht="12" customHeight="1">
      <c r="A25" s="94" t="s">
        <v>273</v>
      </c>
      <c r="B25" s="274" t="s">
        <v>222</v>
      </c>
      <c r="C25" s="386"/>
      <c r="D25" s="377"/>
      <c r="E25" s="26"/>
    </row>
    <row r="26" spans="1:5" s="92" customFormat="1" ht="12" customHeight="1">
      <c r="A26" s="94" t="s">
        <v>274</v>
      </c>
      <c r="B26" s="267" t="s">
        <v>226</v>
      </c>
      <c r="C26" s="383"/>
      <c r="D26" s="375"/>
      <c r="E26" s="35"/>
    </row>
    <row r="27" spans="1:5" s="92" customFormat="1" ht="12" customHeight="1">
      <c r="A27" s="54" t="s">
        <v>23</v>
      </c>
      <c r="B27" s="261" t="s">
        <v>228</v>
      </c>
      <c r="C27" s="380">
        <f>+C28+C29+C30</f>
        <v>0</v>
      </c>
      <c r="D27" s="74">
        <f>+D28+D29+D30</f>
        <v>0</v>
      </c>
      <c r="E27" s="33">
        <f>+E28+E29+E30</f>
        <v>0</v>
      </c>
    </row>
    <row r="28" spans="1:5" s="92" customFormat="1" ht="12" customHeight="1">
      <c r="A28" s="94" t="s">
        <v>294</v>
      </c>
      <c r="B28" s="274" t="s">
        <v>35</v>
      </c>
      <c r="C28" s="386"/>
      <c r="D28" s="377"/>
      <c r="E28" s="26"/>
    </row>
    <row r="29" spans="1:5" s="92" customFormat="1" ht="12" customHeight="1">
      <c r="A29" s="94" t="s">
        <v>295</v>
      </c>
      <c r="B29" s="267" t="s">
        <v>36</v>
      </c>
      <c r="C29" s="383"/>
      <c r="D29" s="375"/>
      <c r="E29" s="35"/>
    </row>
    <row r="30" spans="1:5" s="92" customFormat="1" ht="12" customHeight="1">
      <c r="A30" s="94" t="s">
        <v>296</v>
      </c>
      <c r="B30" s="371" t="s">
        <v>37</v>
      </c>
      <c r="C30" s="387"/>
      <c r="D30" s="378"/>
      <c r="E30" s="95"/>
    </row>
    <row r="31" spans="1:5" s="88" customFormat="1" ht="12" customHeight="1">
      <c r="A31" s="54" t="s">
        <v>34</v>
      </c>
      <c r="B31" s="261" t="s">
        <v>144</v>
      </c>
      <c r="C31" s="385"/>
      <c r="D31" s="96"/>
      <c r="E31" s="93"/>
    </row>
    <row r="32" spans="1:5" s="88" customFormat="1" ht="12" customHeight="1">
      <c r="A32" s="54" t="s">
        <v>115</v>
      </c>
      <c r="B32" s="261" t="s">
        <v>229</v>
      </c>
      <c r="C32" s="385"/>
      <c r="D32" s="96"/>
      <c r="E32" s="96"/>
    </row>
    <row r="33" spans="1:5" s="88" customFormat="1" ht="12" customHeight="1">
      <c r="A33" s="54" t="s">
        <v>45</v>
      </c>
      <c r="B33" s="261" t="s">
        <v>230</v>
      </c>
      <c r="C33" s="380">
        <f>+C8+C19+C23+C24+C27+C31+C32</f>
        <v>2447018</v>
      </c>
      <c r="D33" s="74">
        <f>+D8+D19+D23+D24+D27+D31+D32</f>
        <v>0</v>
      </c>
      <c r="E33" s="74">
        <f>+E8+E19+E23+E24+E27+E31+E32</f>
        <v>2447018</v>
      </c>
    </row>
    <row r="34" spans="1:5" s="88" customFormat="1" ht="12" customHeight="1">
      <c r="A34" s="97" t="s">
        <v>50</v>
      </c>
      <c r="B34" s="261" t="s">
        <v>231</v>
      </c>
      <c r="C34" s="380">
        <f>+C35+C36+C37</f>
        <v>58426050</v>
      </c>
      <c r="D34" s="74">
        <f>+D35+D36+D37</f>
        <v>0</v>
      </c>
      <c r="E34" s="74">
        <f>+E35+E36+E37</f>
        <v>58426050</v>
      </c>
    </row>
    <row r="35" spans="1:5" s="88" customFormat="1" ht="12" customHeight="1">
      <c r="A35" s="94" t="s">
        <v>312</v>
      </c>
      <c r="B35" s="274" t="s">
        <v>178</v>
      </c>
      <c r="C35" s="407">
        <v>1882178</v>
      </c>
      <c r="D35" s="377"/>
      <c r="E35" s="26">
        <f>SUM(C35:D35)</f>
        <v>1882178</v>
      </c>
    </row>
    <row r="36" spans="1:5" s="88" customFormat="1" ht="12" customHeight="1">
      <c r="A36" s="94" t="s">
        <v>313</v>
      </c>
      <c r="B36" s="267" t="s">
        <v>232</v>
      </c>
      <c r="C36" s="230"/>
      <c r="D36" s="374"/>
      <c r="E36" s="28"/>
    </row>
    <row r="37" spans="1:5" s="92" customFormat="1" ht="12" customHeight="1">
      <c r="A37" s="91" t="s">
        <v>405</v>
      </c>
      <c r="B37" s="371" t="s">
        <v>233</v>
      </c>
      <c r="C37" s="412">
        <v>56543872</v>
      </c>
      <c r="D37" s="375"/>
      <c r="E37" s="35">
        <f>SUM(C37:D37)</f>
        <v>56543872</v>
      </c>
    </row>
    <row r="38" spans="1:5" s="92" customFormat="1" ht="15" customHeight="1">
      <c r="A38" s="97" t="s">
        <v>127</v>
      </c>
      <c r="B38" s="372" t="s">
        <v>234</v>
      </c>
      <c r="C38" s="388">
        <f>+C33+C34</f>
        <v>60873068</v>
      </c>
      <c r="D38" s="74">
        <f>+D33+D34</f>
        <v>0</v>
      </c>
      <c r="E38" s="74">
        <f>+E33+E34</f>
        <v>60873068</v>
      </c>
    </row>
    <row r="39" spans="1:5" s="92" customFormat="1" ht="15" customHeight="1">
      <c r="A39" s="66"/>
      <c r="B39" s="67"/>
      <c r="C39" s="68"/>
      <c r="D39" s="68"/>
      <c r="E39" s="68"/>
    </row>
    <row r="40" spans="1:5" ht="12.75" customHeight="1">
      <c r="A40" s="98"/>
      <c r="B40" s="70"/>
      <c r="C40" s="71"/>
      <c r="D40" s="71"/>
      <c r="E40" s="71"/>
    </row>
    <row r="41" spans="1:5" s="86" customFormat="1" ht="16.5" customHeight="1">
      <c r="A41" s="72"/>
      <c r="B41" s="73" t="s">
        <v>136</v>
      </c>
      <c r="C41" s="366"/>
      <c r="D41" s="74"/>
      <c r="E41" s="74"/>
    </row>
    <row r="42" spans="1:5" s="99" customFormat="1" ht="12" customHeight="1">
      <c r="A42" s="54" t="s">
        <v>4</v>
      </c>
      <c r="B42" s="261" t="s">
        <v>235</v>
      </c>
      <c r="C42" s="380">
        <f>SUM(C43:C47)</f>
        <v>60192746</v>
      </c>
      <c r="D42" s="74">
        <f>SUM(D43:D47)</f>
        <v>0</v>
      </c>
      <c r="E42" s="33">
        <f>SUM(E43:E47)</f>
        <v>60318675</v>
      </c>
    </row>
    <row r="43" spans="1:5" ht="12" customHeight="1">
      <c r="A43" s="91" t="s">
        <v>314</v>
      </c>
      <c r="B43" s="274" t="s">
        <v>80</v>
      </c>
      <c r="C43" s="407">
        <v>27128704</v>
      </c>
      <c r="D43" s="377">
        <v>460000</v>
      </c>
      <c r="E43" s="26">
        <f>SUM(C43:D43)</f>
        <v>27588704</v>
      </c>
    </row>
    <row r="44" spans="1:5" ht="12" customHeight="1">
      <c r="A44" s="91" t="s">
        <v>315</v>
      </c>
      <c r="B44" s="267" t="s">
        <v>81</v>
      </c>
      <c r="C44" s="230">
        <v>4848932</v>
      </c>
      <c r="D44" s="374">
        <v>-460000</v>
      </c>
      <c r="E44" s="28">
        <f>SUM(C44:D44)</f>
        <v>4388932</v>
      </c>
    </row>
    <row r="45" spans="1:5" ht="12" customHeight="1">
      <c r="A45" s="91" t="s">
        <v>316</v>
      </c>
      <c r="B45" s="267" t="s">
        <v>82</v>
      </c>
      <c r="C45" s="230">
        <v>28215110</v>
      </c>
      <c r="D45" s="374"/>
      <c r="E45" s="28">
        <f>SUM(C45:D45)</f>
        <v>28215110</v>
      </c>
    </row>
    <row r="46" spans="1:5" ht="12" customHeight="1">
      <c r="A46" s="91" t="s">
        <v>317</v>
      </c>
      <c r="B46" s="267" t="s">
        <v>83</v>
      </c>
      <c r="C46" s="230"/>
      <c r="D46" s="374"/>
      <c r="E46" s="28"/>
    </row>
    <row r="47" spans="1:5" ht="12" customHeight="1">
      <c r="A47" s="91" t="s">
        <v>318</v>
      </c>
      <c r="B47" s="267" t="s">
        <v>84</v>
      </c>
      <c r="C47" s="230"/>
      <c r="D47" s="374"/>
      <c r="E47" s="28">
        <v>125929</v>
      </c>
    </row>
    <row r="48" spans="1:5" ht="12" customHeight="1">
      <c r="A48" s="54" t="s">
        <v>8</v>
      </c>
      <c r="B48" s="261" t="s">
        <v>236</v>
      </c>
      <c r="C48" s="232">
        <f>SUM(C49:C51)</f>
        <v>554393</v>
      </c>
      <c r="D48" s="74">
        <f>SUM(D49:D51)</f>
        <v>0</v>
      </c>
      <c r="E48" s="33">
        <f>SUM(E49:E51)</f>
        <v>554393</v>
      </c>
    </row>
    <row r="49" spans="1:5" s="99" customFormat="1" ht="12" customHeight="1">
      <c r="A49" s="91" t="s">
        <v>329</v>
      </c>
      <c r="B49" s="274" t="s">
        <v>95</v>
      </c>
      <c r="C49" s="229">
        <v>554393</v>
      </c>
      <c r="D49" s="377"/>
      <c r="E49" s="26">
        <f>SUM(C49:D49)</f>
        <v>554393</v>
      </c>
    </row>
    <row r="50" spans="1:5" ht="12" customHeight="1">
      <c r="A50" s="91" t="s">
        <v>330</v>
      </c>
      <c r="B50" s="267" t="s">
        <v>96</v>
      </c>
      <c r="C50" s="382"/>
      <c r="D50" s="374"/>
      <c r="E50" s="28">
        <f>SUM(C50:D50)</f>
        <v>0</v>
      </c>
    </row>
    <row r="51" spans="1:5" ht="12" customHeight="1">
      <c r="A51" s="91" t="s">
        <v>331</v>
      </c>
      <c r="B51" s="267" t="s">
        <v>237</v>
      </c>
      <c r="C51" s="382"/>
      <c r="D51" s="374"/>
      <c r="E51" s="28"/>
    </row>
    <row r="52" spans="1:5" ht="15" customHeight="1">
      <c r="A52" s="54" t="s">
        <v>13</v>
      </c>
      <c r="B52" s="389" t="s">
        <v>239</v>
      </c>
      <c r="C52" s="388">
        <f>+C42+C48</f>
        <v>60747139</v>
      </c>
      <c r="D52" s="74">
        <f>+D42+D48</f>
        <v>0</v>
      </c>
      <c r="E52" s="33">
        <f>+E42+E48</f>
        <v>60873068</v>
      </c>
    </row>
    <row r="53" spans="1:5" ht="12.75" customHeight="1">
      <c r="C53" s="100"/>
    </row>
  </sheetData>
  <sheetProtection selectLockedCells="1" selectUnlockedCells="1"/>
  <mergeCells count="1">
    <mergeCell ref="B1:E1"/>
  </mergeCells>
  <pageMargins left="0.74803149606299213" right="0.74803149606299213" top="0.98425196850393704" bottom="0.98425196850393704" header="0.51181102362204722" footer="0.51181102362204722"/>
  <pageSetup paperSize="9" scale="86" firstPageNumber="0" orientation="portrait" horizontalDpi="300" verticalDpi="300" r:id="rId1"/>
  <headerFooter alignWithMargins="0">
    <oddHeader>&amp;C&amp;"Times New Roman CE,Félkövér"&amp;12Létavértes Városi Önkormányzat 2023. évi költségvetés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56"/>
  <sheetViews>
    <sheetView view="pageLayout" workbookViewId="0">
      <selection activeCell="D34" sqref="D34"/>
    </sheetView>
  </sheetViews>
  <sheetFormatPr defaultRowHeight="14.25" customHeight="1"/>
  <cols>
    <col min="1" max="1" width="11.33203125" style="79" customWidth="1"/>
    <col min="2" max="2" width="53.83203125" style="80" customWidth="1"/>
    <col min="3" max="3" width="13.33203125" style="80" customWidth="1"/>
    <col min="4" max="5" width="11.6640625" style="80" bestFit="1" customWidth="1"/>
    <col min="6" max="16384" width="9.33203125" style="80"/>
  </cols>
  <sheetData>
    <row r="1" spans="1:5" s="81" customFormat="1" ht="21" customHeight="1">
      <c r="A1" s="48"/>
      <c r="B1" s="498" t="s">
        <v>549</v>
      </c>
      <c r="C1" s="498"/>
      <c r="D1" s="498"/>
      <c r="E1" s="498"/>
    </row>
    <row r="2" spans="1:5" s="82" customFormat="1" ht="25.5" customHeight="1">
      <c r="A2" s="101" t="s">
        <v>215</v>
      </c>
      <c r="B2" s="136" t="s">
        <v>437</v>
      </c>
      <c r="C2" s="336"/>
      <c r="D2" s="336"/>
      <c r="E2" s="390" t="s">
        <v>438</v>
      </c>
    </row>
    <row r="3" spans="1:5" s="82" customFormat="1" ht="12.75" customHeight="1">
      <c r="A3" s="83" t="s">
        <v>208</v>
      </c>
      <c r="B3" s="49" t="s">
        <v>209</v>
      </c>
      <c r="C3" s="337"/>
      <c r="D3" s="337"/>
      <c r="E3" s="84" t="s">
        <v>207</v>
      </c>
    </row>
    <row r="4" spans="1:5" s="85" customFormat="1" ht="15.95" customHeight="1">
      <c r="A4" s="50"/>
      <c r="B4" s="50"/>
      <c r="C4" s="51" t="s">
        <v>541</v>
      </c>
    </row>
    <row r="5" spans="1:5" ht="28.5" customHeight="1">
      <c r="A5" s="52" t="s">
        <v>210</v>
      </c>
      <c r="B5" s="338" t="s">
        <v>211</v>
      </c>
      <c r="C5" s="351" t="s">
        <v>212</v>
      </c>
      <c r="D5" s="344" t="s">
        <v>466</v>
      </c>
      <c r="E5" s="53" t="s">
        <v>468</v>
      </c>
    </row>
    <row r="6" spans="1:5" s="86" customFormat="1" ht="12.95" customHeight="1">
      <c r="A6" s="54">
        <v>1</v>
      </c>
      <c r="B6" s="339">
        <v>2</v>
      </c>
      <c r="C6" s="352">
        <v>3</v>
      </c>
      <c r="D6" s="345">
        <v>4</v>
      </c>
      <c r="E6" s="55">
        <v>5</v>
      </c>
    </row>
    <row r="7" spans="1:5" s="86" customFormat="1" ht="15.95" customHeight="1">
      <c r="A7" s="56"/>
      <c r="B7" s="57" t="s">
        <v>135</v>
      </c>
      <c r="C7" s="379"/>
      <c r="D7" s="87"/>
      <c r="E7" s="87"/>
    </row>
    <row r="8" spans="1:5" s="88" customFormat="1" ht="12" customHeight="1">
      <c r="A8" s="54" t="s">
        <v>4</v>
      </c>
      <c r="B8" s="370" t="s">
        <v>218</v>
      </c>
      <c r="C8" s="380">
        <f>SUM(C9:C18)</f>
        <v>0</v>
      </c>
      <c r="D8" s="74">
        <f>SUM(D9:D18)</f>
        <v>0</v>
      </c>
      <c r="E8" s="33">
        <f>SUM(E9:E18)</f>
        <v>0</v>
      </c>
    </row>
    <row r="9" spans="1:5" s="88" customFormat="1" ht="12" customHeight="1">
      <c r="A9" s="89" t="s">
        <v>282</v>
      </c>
      <c r="B9" s="266" t="s">
        <v>24</v>
      </c>
      <c r="C9" s="381"/>
      <c r="D9" s="373"/>
      <c r="E9" s="90"/>
    </row>
    <row r="10" spans="1:5" s="88" customFormat="1" ht="12" customHeight="1">
      <c r="A10" s="91" t="s">
        <v>283</v>
      </c>
      <c r="B10" s="267" t="s">
        <v>25</v>
      </c>
      <c r="C10" s="382"/>
      <c r="D10" s="374"/>
      <c r="E10" s="28"/>
    </row>
    <row r="11" spans="1:5" s="88" customFormat="1" ht="12" customHeight="1">
      <c r="A11" s="91" t="s">
        <v>284</v>
      </c>
      <c r="B11" s="267" t="s">
        <v>26</v>
      </c>
      <c r="C11" s="382"/>
      <c r="D11" s="374"/>
      <c r="E11" s="28"/>
    </row>
    <row r="12" spans="1:5" s="88" customFormat="1" ht="12" customHeight="1">
      <c r="A12" s="91" t="s">
        <v>285</v>
      </c>
      <c r="B12" s="267" t="s">
        <v>27</v>
      </c>
      <c r="C12" s="382"/>
      <c r="D12" s="374"/>
      <c r="E12" s="28"/>
    </row>
    <row r="13" spans="1:5" s="88" customFormat="1" ht="12" customHeight="1">
      <c r="A13" s="91" t="s">
        <v>286</v>
      </c>
      <c r="B13" s="267" t="s">
        <v>28</v>
      </c>
      <c r="C13" s="382"/>
      <c r="D13" s="374"/>
      <c r="E13" s="28"/>
    </row>
    <row r="14" spans="1:5" s="88" customFormat="1" ht="12" customHeight="1">
      <c r="A14" s="91" t="s">
        <v>287</v>
      </c>
      <c r="B14" s="267" t="s">
        <v>219</v>
      </c>
      <c r="C14" s="382"/>
      <c r="D14" s="374"/>
      <c r="E14" s="28"/>
    </row>
    <row r="15" spans="1:5" s="88" customFormat="1" ht="12" customHeight="1">
      <c r="A15" s="91" t="s">
        <v>288</v>
      </c>
      <c r="B15" s="275" t="s">
        <v>220</v>
      </c>
      <c r="C15" s="382"/>
      <c r="D15" s="374"/>
      <c r="E15" s="28"/>
    </row>
    <row r="16" spans="1:5" s="88" customFormat="1" ht="12" customHeight="1">
      <c r="A16" s="91" t="s">
        <v>289</v>
      </c>
      <c r="B16" s="267" t="s">
        <v>31</v>
      </c>
      <c r="C16" s="383"/>
      <c r="D16" s="375"/>
      <c r="E16" s="35"/>
    </row>
    <row r="17" spans="1:5" s="92" customFormat="1" ht="12" customHeight="1">
      <c r="A17" s="91" t="s">
        <v>290</v>
      </c>
      <c r="B17" s="267" t="s">
        <v>32</v>
      </c>
      <c r="C17" s="382"/>
      <c r="D17" s="374"/>
      <c r="E17" s="28"/>
    </row>
    <row r="18" spans="1:5" s="92" customFormat="1" ht="12" customHeight="1">
      <c r="A18" s="91" t="s">
        <v>292</v>
      </c>
      <c r="B18" s="275" t="s">
        <v>33</v>
      </c>
      <c r="C18" s="384"/>
      <c r="D18" s="376"/>
      <c r="E18" s="31"/>
    </row>
    <row r="19" spans="1:5" s="88" customFormat="1" ht="12" customHeight="1">
      <c r="A19" s="54" t="s">
        <v>8</v>
      </c>
      <c r="B19" s="370" t="s">
        <v>221</v>
      </c>
      <c r="C19" s="380">
        <f>SUM(C20:C22)</f>
        <v>0</v>
      </c>
      <c r="D19" s="74">
        <f>SUM(D20:D22)</f>
        <v>0</v>
      </c>
      <c r="E19" s="33">
        <f>SUM(E20:E22)</f>
        <v>0</v>
      </c>
    </row>
    <row r="20" spans="1:5" s="92" customFormat="1" ht="12" customHeight="1">
      <c r="A20" s="91" t="s">
        <v>268</v>
      </c>
      <c r="B20" s="274" t="s">
        <v>9</v>
      </c>
      <c r="C20" s="382"/>
      <c r="D20" s="374"/>
      <c r="E20" s="28"/>
    </row>
    <row r="21" spans="1:5" s="92" customFormat="1" ht="12" customHeight="1">
      <c r="A21" s="91" t="s">
        <v>269</v>
      </c>
      <c r="B21" s="267" t="s">
        <v>222</v>
      </c>
      <c r="C21" s="382"/>
      <c r="D21" s="374"/>
      <c r="E21" s="28"/>
    </row>
    <row r="22" spans="1:5" s="92" customFormat="1" ht="12" customHeight="1">
      <c r="A22" s="91" t="s">
        <v>272</v>
      </c>
      <c r="B22" s="267" t="s">
        <v>223</v>
      </c>
      <c r="C22" s="382"/>
      <c r="D22" s="374"/>
      <c r="E22" s="28"/>
    </row>
    <row r="23" spans="1:5" s="92" customFormat="1" ht="12" customHeight="1">
      <c r="A23" s="91"/>
      <c r="B23" s="267" t="s">
        <v>224</v>
      </c>
      <c r="C23" s="382"/>
      <c r="D23" s="374"/>
      <c r="E23" s="28"/>
    </row>
    <row r="24" spans="1:5" s="92" customFormat="1" ht="12" customHeight="1">
      <c r="A24" s="54" t="s">
        <v>281</v>
      </c>
      <c r="B24" s="261" t="s">
        <v>142</v>
      </c>
      <c r="C24" s="385"/>
      <c r="D24" s="96"/>
      <c r="E24" s="93"/>
    </row>
    <row r="25" spans="1:5" s="92" customFormat="1" ht="12" customHeight="1">
      <c r="A25" s="54" t="s">
        <v>104</v>
      </c>
      <c r="B25" s="261" t="s">
        <v>225</v>
      </c>
      <c r="C25" s="380">
        <f>+C26+C27</f>
        <v>0</v>
      </c>
      <c r="D25" s="74">
        <f>+D26+D27</f>
        <v>0</v>
      </c>
      <c r="E25" s="33">
        <f>+E26+E27</f>
        <v>0</v>
      </c>
    </row>
    <row r="26" spans="1:5" s="92" customFormat="1" ht="12" customHeight="1">
      <c r="A26" s="94" t="s">
        <v>273</v>
      </c>
      <c r="B26" s="274" t="s">
        <v>222</v>
      </c>
      <c r="C26" s="386"/>
      <c r="D26" s="377"/>
      <c r="E26" s="26"/>
    </row>
    <row r="27" spans="1:5" s="92" customFormat="1" ht="12" customHeight="1">
      <c r="A27" s="94" t="s">
        <v>274</v>
      </c>
      <c r="B27" s="267" t="s">
        <v>226</v>
      </c>
      <c r="C27" s="383"/>
      <c r="D27" s="375"/>
      <c r="E27" s="35"/>
    </row>
    <row r="28" spans="1:5" s="92" customFormat="1" ht="12" customHeight="1">
      <c r="A28" s="91"/>
      <c r="B28" s="371" t="s">
        <v>227</v>
      </c>
      <c r="C28" s="387"/>
      <c r="D28" s="378"/>
      <c r="E28" s="95"/>
    </row>
    <row r="29" spans="1:5" s="92" customFormat="1" ht="12" customHeight="1">
      <c r="A29" s="54" t="s">
        <v>23</v>
      </c>
      <c r="B29" s="261" t="s">
        <v>228</v>
      </c>
      <c r="C29" s="380">
        <f>+C30+C31+C32</f>
        <v>0</v>
      </c>
      <c r="D29" s="74">
        <f>+D30+D31+D32</f>
        <v>0</v>
      </c>
      <c r="E29" s="33">
        <f>+E30+E31+E32</f>
        <v>0</v>
      </c>
    </row>
    <row r="30" spans="1:5" s="92" customFormat="1" ht="12" customHeight="1">
      <c r="A30" s="94" t="s">
        <v>294</v>
      </c>
      <c r="B30" s="274" t="s">
        <v>35</v>
      </c>
      <c r="C30" s="386"/>
      <c r="D30" s="377"/>
      <c r="E30" s="26"/>
    </row>
    <row r="31" spans="1:5" s="92" customFormat="1" ht="12" customHeight="1">
      <c r="A31" s="94" t="s">
        <v>295</v>
      </c>
      <c r="B31" s="267" t="s">
        <v>36</v>
      </c>
      <c r="C31" s="383"/>
      <c r="D31" s="375"/>
      <c r="E31" s="35"/>
    </row>
    <row r="32" spans="1:5" s="92" customFormat="1" ht="12" customHeight="1">
      <c r="A32" s="94" t="s">
        <v>296</v>
      </c>
      <c r="B32" s="371" t="s">
        <v>37</v>
      </c>
      <c r="C32" s="387"/>
      <c r="D32" s="378"/>
      <c r="E32" s="95"/>
    </row>
    <row r="33" spans="1:5" s="88" customFormat="1" ht="12" customHeight="1">
      <c r="A33" s="54" t="s">
        <v>34</v>
      </c>
      <c r="B33" s="261" t="s">
        <v>144</v>
      </c>
      <c r="C33" s="385"/>
      <c r="D33" s="96"/>
      <c r="E33" s="93"/>
    </row>
    <row r="34" spans="1:5" s="88" customFormat="1" ht="12" customHeight="1">
      <c r="A34" s="54" t="s">
        <v>115</v>
      </c>
      <c r="B34" s="261" t="s">
        <v>229</v>
      </c>
      <c r="C34" s="385"/>
      <c r="D34" s="96"/>
      <c r="E34" s="96"/>
    </row>
    <row r="35" spans="1:5" s="88" customFormat="1" ht="12" customHeight="1">
      <c r="A35" s="54" t="s">
        <v>45</v>
      </c>
      <c r="B35" s="261" t="s">
        <v>230</v>
      </c>
      <c r="C35" s="380">
        <f>+C8+C19+C24+C25+C29+C33+C34</f>
        <v>0</v>
      </c>
      <c r="D35" s="74">
        <f>+D8+D19+D24+D25+D29+D33+D34</f>
        <v>0</v>
      </c>
      <c r="E35" s="74">
        <f>+E8+E19+E24+E25+E29+E33+E34</f>
        <v>0</v>
      </c>
    </row>
    <row r="36" spans="1:5" s="88" customFormat="1" ht="12" customHeight="1">
      <c r="A36" s="97" t="s">
        <v>50</v>
      </c>
      <c r="B36" s="261" t="s">
        <v>231</v>
      </c>
      <c r="C36" s="380">
        <f>+C37+C38+C39</f>
        <v>34636398</v>
      </c>
      <c r="D36" s="74">
        <f>+D37+D38+D39</f>
        <v>2546921</v>
      </c>
      <c r="E36" s="74">
        <f>+E37+E38+E39</f>
        <v>37183319</v>
      </c>
    </row>
    <row r="37" spans="1:5" s="88" customFormat="1" ht="12" customHeight="1">
      <c r="A37" s="94" t="s">
        <v>312</v>
      </c>
      <c r="B37" s="274" t="s">
        <v>178</v>
      </c>
      <c r="C37" s="407">
        <v>1625739</v>
      </c>
      <c r="D37" s="377"/>
      <c r="E37" s="26">
        <f>SUM(C37:D37)</f>
        <v>1625739</v>
      </c>
    </row>
    <row r="38" spans="1:5" s="88" customFormat="1" ht="12" customHeight="1">
      <c r="A38" s="94" t="s">
        <v>313</v>
      </c>
      <c r="B38" s="267" t="s">
        <v>232</v>
      </c>
      <c r="C38" s="233"/>
      <c r="D38" s="375"/>
      <c r="E38" s="35"/>
    </row>
    <row r="39" spans="1:5" s="92" customFormat="1" ht="12" customHeight="1">
      <c r="A39" s="91" t="s">
        <v>405</v>
      </c>
      <c r="B39" s="371" t="s">
        <v>233</v>
      </c>
      <c r="C39" s="411">
        <v>33010659</v>
      </c>
      <c r="D39" s="378">
        <v>2546921</v>
      </c>
      <c r="E39" s="95">
        <f>SUM(C39:D39)</f>
        <v>35557580</v>
      </c>
    </row>
    <row r="40" spans="1:5" s="92" customFormat="1" ht="15" customHeight="1">
      <c r="A40" s="97" t="s">
        <v>127</v>
      </c>
      <c r="B40" s="372" t="s">
        <v>234</v>
      </c>
      <c r="C40" s="388">
        <f>+C35+C36</f>
        <v>34636398</v>
      </c>
      <c r="D40" s="74">
        <f>+D35+D36</f>
        <v>2546921</v>
      </c>
      <c r="E40" s="74">
        <f>+E35+E36</f>
        <v>37183319</v>
      </c>
    </row>
    <row r="41" spans="1:5" s="92" customFormat="1" ht="15" customHeight="1">
      <c r="A41" s="66"/>
      <c r="B41" s="67"/>
      <c r="C41" s="68"/>
      <c r="D41" s="68"/>
      <c r="E41" s="68"/>
    </row>
    <row r="42" spans="1:5" ht="12.75" customHeight="1">
      <c r="A42" s="98"/>
      <c r="B42" s="70"/>
      <c r="C42" s="71"/>
      <c r="D42" s="71"/>
      <c r="E42" s="71"/>
    </row>
    <row r="43" spans="1:5" s="86" customFormat="1" ht="16.5" customHeight="1">
      <c r="A43" s="72"/>
      <c r="B43" s="73" t="s">
        <v>136</v>
      </c>
      <c r="C43" s="366"/>
      <c r="D43" s="74"/>
      <c r="E43" s="74"/>
    </row>
    <row r="44" spans="1:5" s="99" customFormat="1" ht="12" customHeight="1">
      <c r="A44" s="54" t="s">
        <v>4</v>
      </c>
      <c r="B44" s="261" t="s">
        <v>235</v>
      </c>
      <c r="C44" s="380">
        <f>SUM(C45:C49)</f>
        <v>34486398</v>
      </c>
      <c r="D44" s="74">
        <f>SUM(D45:D49)</f>
        <v>1812622</v>
      </c>
      <c r="E44" s="33">
        <f>SUM(E45:E49)</f>
        <v>36299020</v>
      </c>
    </row>
    <row r="45" spans="1:5" ht="12" customHeight="1">
      <c r="A45" s="91" t="s">
        <v>314</v>
      </c>
      <c r="B45" s="274" t="s">
        <v>80</v>
      </c>
      <c r="C45" s="407">
        <v>29095960</v>
      </c>
      <c r="D45" s="377">
        <v>1820918</v>
      </c>
      <c r="E45" s="26">
        <f>SUM(C45:D45)</f>
        <v>30916878</v>
      </c>
    </row>
    <row r="46" spans="1:5" ht="12" customHeight="1">
      <c r="A46" s="91" t="s">
        <v>315</v>
      </c>
      <c r="B46" s="267" t="s">
        <v>81</v>
      </c>
      <c r="C46" s="230">
        <v>4049949</v>
      </c>
      <c r="D46" s="374">
        <v>-17296</v>
      </c>
      <c r="E46" s="28">
        <f>SUM(C46:D46)</f>
        <v>4032653</v>
      </c>
    </row>
    <row r="47" spans="1:5" ht="12" customHeight="1">
      <c r="A47" s="91" t="s">
        <v>316</v>
      </c>
      <c r="B47" s="267" t="s">
        <v>82</v>
      </c>
      <c r="C47" s="230">
        <v>1340489</v>
      </c>
      <c r="D47" s="374">
        <v>9000</v>
      </c>
      <c r="E47" s="28">
        <f>SUM(C47:D47)</f>
        <v>1349489</v>
      </c>
    </row>
    <row r="48" spans="1:5" ht="12" customHeight="1">
      <c r="A48" s="91" t="s">
        <v>317</v>
      </c>
      <c r="B48" s="267" t="s">
        <v>83</v>
      </c>
      <c r="C48" s="230"/>
      <c r="D48" s="374"/>
      <c r="E48" s="28"/>
    </row>
    <row r="49" spans="1:5" ht="12" customHeight="1">
      <c r="A49" s="91" t="s">
        <v>318</v>
      </c>
      <c r="B49" s="267" t="s">
        <v>84</v>
      </c>
      <c r="C49" s="230"/>
      <c r="D49" s="374"/>
      <c r="E49" s="28"/>
    </row>
    <row r="50" spans="1:5" ht="12" customHeight="1">
      <c r="A50" s="54" t="s">
        <v>8</v>
      </c>
      <c r="B50" s="261" t="s">
        <v>236</v>
      </c>
      <c r="C50" s="232">
        <f>SUM(C51:C53)</f>
        <v>150000</v>
      </c>
      <c r="D50" s="74">
        <f>SUM(D51:D53)</f>
        <v>734299</v>
      </c>
      <c r="E50" s="33">
        <f>SUM(E51:E53)</f>
        <v>884299</v>
      </c>
    </row>
    <row r="51" spans="1:5" s="99" customFormat="1" ht="12" customHeight="1">
      <c r="A51" s="91" t="s">
        <v>329</v>
      </c>
      <c r="B51" s="274" t="s">
        <v>95</v>
      </c>
      <c r="C51" s="229">
        <v>150000</v>
      </c>
      <c r="D51" s="377">
        <v>734299</v>
      </c>
      <c r="E51" s="26">
        <f>SUM(C51:D51)</f>
        <v>884299</v>
      </c>
    </row>
    <row r="52" spans="1:5" ht="12" customHeight="1">
      <c r="A52" s="91" t="s">
        <v>330</v>
      </c>
      <c r="B52" s="267" t="s">
        <v>96</v>
      </c>
      <c r="C52" s="382"/>
      <c r="D52" s="374"/>
      <c r="E52" s="28"/>
    </row>
    <row r="53" spans="1:5" ht="12" customHeight="1">
      <c r="A53" s="91" t="s">
        <v>331</v>
      </c>
      <c r="B53" s="267" t="s">
        <v>237</v>
      </c>
      <c r="C53" s="382"/>
      <c r="D53" s="374"/>
      <c r="E53" s="28"/>
    </row>
    <row r="54" spans="1:5" ht="12" customHeight="1">
      <c r="A54" s="91"/>
      <c r="B54" s="267" t="s">
        <v>238</v>
      </c>
      <c r="C54" s="382"/>
      <c r="D54" s="374"/>
      <c r="E54" s="28"/>
    </row>
    <row r="55" spans="1:5" ht="15" customHeight="1">
      <c r="A55" s="54" t="s">
        <v>13</v>
      </c>
      <c r="B55" s="389" t="s">
        <v>239</v>
      </c>
      <c r="C55" s="388">
        <f>+C44+C50</f>
        <v>34636398</v>
      </c>
      <c r="D55" s="74">
        <f>+D44+D50</f>
        <v>2546921</v>
      </c>
      <c r="E55" s="33">
        <f>+E44+E50</f>
        <v>37183319</v>
      </c>
    </row>
    <row r="56" spans="1:5" ht="12.75" customHeight="1">
      <c r="C56" s="100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&amp;C&amp;"Times New Roman CE,Félkövér"&amp;12Létavértes Városi Önkormányzat 2023. évi költségveté&amp;10s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O82"/>
  <sheetViews>
    <sheetView view="pageLayout" topLeftCell="A7" workbookViewId="0">
      <selection activeCell="O31" sqref="O31:O32"/>
    </sheetView>
  </sheetViews>
  <sheetFormatPr defaultRowHeight="15.75"/>
  <cols>
    <col min="1" max="1" width="4.83203125" style="103" customWidth="1"/>
    <col min="2" max="2" width="26.33203125" style="104" customWidth="1"/>
    <col min="3" max="3" width="11.6640625" style="104" customWidth="1"/>
    <col min="4" max="5" width="11.33203125" style="104" customWidth="1"/>
    <col min="6" max="6" width="12.6640625" style="104" bestFit="1" customWidth="1"/>
    <col min="7" max="7" width="11.83203125" style="104" customWidth="1"/>
    <col min="8" max="8" width="11.33203125" style="104" customWidth="1"/>
    <col min="9" max="14" width="11.1640625" style="104" bestFit="1" customWidth="1"/>
    <col min="15" max="15" width="12.6640625" style="103" customWidth="1"/>
    <col min="16" max="16384" width="9.33203125" style="104"/>
  </cols>
  <sheetData>
    <row r="1" spans="1:15" ht="31.5" customHeight="1">
      <c r="A1" s="499" t="s">
        <v>536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</row>
    <row r="2" spans="1:15">
      <c r="O2" s="105" t="s">
        <v>543</v>
      </c>
    </row>
    <row r="3" spans="1:15" s="103" customFormat="1" ht="26.1" customHeight="1">
      <c r="A3" s="106" t="s">
        <v>198</v>
      </c>
      <c r="B3" s="107" t="s">
        <v>137</v>
      </c>
      <c r="C3" s="107" t="s">
        <v>243</v>
      </c>
      <c r="D3" s="107" t="s">
        <v>244</v>
      </c>
      <c r="E3" s="107" t="s">
        <v>245</v>
      </c>
      <c r="F3" s="107" t="s">
        <v>246</v>
      </c>
      <c r="G3" s="107" t="s">
        <v>247</v>
      </c>
      <c r="H3" s="107" t="s">
        <v>248</v>
      </c>
      <c r="I3" s="107" t="s">
        <v>249</v>
      </c>
      <c r="J3" s="107" t="s">
        <v>250</v>
      </c>
      <c r="K3" s="107" t="s">
        <v>251</v>
      </c>
      <c r="L3" s="107" t="s">
        <v>252</v>
      </c>
      <c r="M3" s="107" t="s">
        <v>253</v>
      </c>
      <c r="N3" s="107" t="s">
        <v>254</v>
      </c>
      <c r="O3" s="108" t="s">
        <v>205</v>
      </c>
    </row>
    <row r="4" spans="1:15" s="110" customFormat="1" ht="15" customHeight="1">
      <c r="A4" s="109" t="s">
        <v>4</v>
      </c>
      <c r="B4" s="500" t="s">
        <v>135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</row>
    <row r="5" spans="1:15" s="110" customFormat="1" ht="22.5">
      <c r="A5" s="111" t="s">
        <v>8</v>
      </c>
      <c r="B5" s="112" t="s">
        <v>138</v>
      </c>
      <c r="C5" s="138">
        <v>75274743</v>
      </c>
      <c r="D5" s="138">
        <v>75274743</v>
      </c>
      <c r="E5" s="138">
        <v>75274743</v>
      </c>
      <c r="F5" s="138">
        <v>75274743</v>
      </c>
      <c r="G5" s="138">
        <v>75274743</v>
      </c>
      <c r="H5" s="138">
        <v>75274743</v>
      </c>
      <c r="I5" s="138">
        <v>75274743</v>
      </c>
      <c r="J5" s="138">
        <v>75274743</v>
      </c>
      <c r="K5" s="138">
        <v>75274743</v>
      </c>
      <c r="L5" s="138">
        <v>75274743</v>
      </c>
      <c r="M5" s="138">
        <f>75274743+12233775</f>
        <v>87508518</v>
      </c>
      <c r="N5" s="138">
        <v>93448173</v>
      </c>
      <c r="O5" s="113">
        <f t="shared" ref="O5:O14" si="0">SUM(C5:N5)</f>
        <v>933704121</v>
      </c>
    </row>
    <row r="6" spans="1:15" s="118" customFormat="1" ht="22.5">
      <c r="A6" s="114" t="s">
        <v>13</v>
      </c>
      <c r="B6" s="115" t="s">
        <v>255</v>
      </c>
      <c r="C6" s="116">
        <v>13330215</v>
      </c>
      <c r="D6" s="116">
        <v>13330215</v>
      </c>
      <c r="E6" s="116">
        <v>13330215</v>
      </c>
      <c r="F6" s="116">
        <v>13330215</v>
      </c>
      <c r="G6" s="116">
        <v>13330215</v>
      </c>
      <c r="H6" s="116">
        <v>33330215</v>
      </c>
      <c r="I6" s="116">
        <f>15418217+312000</f>
        <v>15730217</v>
      </c>
      <c r="J6" s="116">
        <f>13330215+149134+312000</f>
        <v>13791349</v>
      </c>
      <c r="K6" s="116">
        <f>13330215+312000</f>
        <v>13642215</v>
      </c>
      <c r="L6" s="116">
        <f>13330215+312000</f>
        <v>13642215</v>
      </c>
      <c r="M6" s="116">
        <f>13330215+312000</f>
        <v>13642215</v>
      </c>
      <c r="N6" s="116">
        <f>13330220+312000</f>
        <v>13642220</v>
      </c>
      <c r="O6" s="117">
        <f t="shared" si="0"/>
        <v>184071721</v>
      </c>
    </row>
    <row r="7" spans="1:15" s="118" customFormat="1" ht="22.5">
      <c r="A7" s="114" t="s">
        <v>104</v>
      </c>
      <c r="B7" s="119" t="s">
        <v>498</v>
      </c>
      <c r="C7" s="120">
        <v>68643924</v>
      </c>
      <c r="D7" s="120">
        <v>68643924</v>
      </c>
      <c r="E7" s="120">
        <v>68643924</v>
      </c>
      <c r="F7" s="120">
        <v>68643924</v>
      </c>
      <c r="G7" s="120">
        <v>68643924</v>
      </c>
      <c r="H7" s="120">
        <v>68643924</v>
      </c>
      <c r="I7" s="120">
        <v>68643924</v>
      </c>
      <c r="J7" s="120">
        <v>68643924</v>
      </c>
      <c r="K7" s="120">
        <v>68643924</v>
      </c>
      <c r="L7" s="120">
        <v>68643924</v>
      </c>
      <c r="M7" s="120">
        <v>68643924</v>
      </c>
      <c r="N7" s="120">
        <v>68643925</v>
      </c>
      <c r="O7" s="121">
        <f t="shared" si="0"/>
        <v>823727089</v>
      </c>
    </row>
    <row r="8" spans="1:15" s="118" customFormat="1" ht="14.1" customHeight="1">
      <c r="A8" s="114" t="s">
        <v>23</v>
      </c>
      <c r="B8" s="122" t="s">
        <v>142</v>
      </c>
      <c r="C8" s="116"/>
      <c r="D8" s="116"/>
      <c r="E8" s="116">
        <v>70000000</v>
      </c>
      <c r="F8" s="116"/>
      <c r="G8" s="116">
        <v>24800000</v>
      </c>
      <c r="H8" s="116"/>
      <c r="I8" s="116"/>
      <c r="J8" s="116"/>
      <c r="K8" s="116">
        <v>70000000</v>
      </c>
      <c r="L8" s="116"/>
      <c r="M8" s="116"/>
      <c r="N8" s="116"/>
      <c r="O8" s="117">
        <f t="shared" si="0"/>
        <v>164800000</v>
      </c>
    </row>
    <row r="9" spans="1:15" s="118" customFormat="1" ht="14.1" customHeight="1">
      <c r="A9" s="114" t="s">
        <v>34</v>
      </c>
      <c r="B9" s="122" t="s">
        <v>143</v>
      </c>
      <c r="C9" s="116">
        <v>16701813</v>
      </c>
      <c r="D9" s="116">
        <v>16701813</v>
      </c>
      <c r="E9" s="116">
        <v>16701813</v>
      </c>
      <c r="F9" s="116">
        <v>16701813</v>
      </c>
      <c r="G9" s="116">
        <v>16701813</v>
      </c>
      <c r="H9" s="116">
        <v>16701813</v>
      </c>
      <c r="I9" s="116">
        <v>16701813</v>
      </c>
      <c r="J9" s="116">
        <v>16701813</v>
      </c>
      <c r="K9" s="116">
        <v>16701813</v>
      </c>
      <c r="L9" s="116">
        <v>16701813</v>
      </c>
      <c r="M9" s="116">
        <v>16701813</v>
      </c>
      <c r="N9" s="116">
        <v>16701817</v>
      </c>
      <c r="O9" s="117">
        <f t="shared" si="0"/>
        <v>200421760</v>
      </c>
    </row>
    <row r="10" spans="1:15" s="118" customFormat="1" ht="14.1" customHeight="1">
      <c r="A10" s="114" t="s">
        <v>115</v>
      </c>
      <c r="B10" s="122" t="s">
        <v>174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>
        <v>105227338</v>
      </c>
      <c r="O10" s="117">
        <f t="shared" si="0"/>
        <v>105227338</v>
      </c>
    </row>
    <row r="11" spans="1:15" s="118" customFormat="1" ht="24" customHeight="1">
      <c r="A11" s="114" t="s">
        <v>45</v>
      </c>
      <c r="B11" s="115" t="s">
        <v>144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7">
        <f t="shared" si="0"/>
        <v>0</v>
      </c>
    </row>
    <row r="12" spans="1:15" s="118" customFormat="1" ht="22.5">
      <c r="A12" s="114" t="s">
        <v>50</v>
      </c>
      <c r="B12" s="115" t="s">
        <v>229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>
        <f t="shared" si="0"/>
        <v>0</v>
      </c>
    </row>
    <row r="13" spans="1:15" s="118" customFormat="1" ht="14.1" customHeight="1">
      <c r="A13" s="123" t="s">
        <v>127</v>
      </c>
      <c r="B13" s="122" t="s">
        <v>256</v>
      </c>
      <c r="C13" s="116">
        <v>518511355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>
        <v>35000000</v>
      </c>
      <c r="O13" s="117">
        <f t="shared" si="0"/>
        <v>553511355</v>
      </c>
    </row>
    <row r="14" spans="1:15" s="110" customFormat="1" ht="15.95" customHeight="1">
      <c r="A14" s="124" t="s">
        <v>146</v>
      </c>
      <c r="B14" s="125" t="s">
        <v>257</v>
      </c>
      <c r="C14" s="126">
        <f t="shared" ref="C14:N14" si="1">SUM(C5:C13)</f>
        <v>692462050</v>
      </c>
      <c r="D14" s="126">
        <f t="shared" si="1"/>
        <v>173950695</v>
      </c>
      <c r="E14" s="126">
        <f t="shared" si="1"/>
        <v>243950695</v>
      </c>
      <c r="F14" s="126">
        <f t="shared" si="1"/>
        <v>173950695</v>
      </c>
      <c r="G14" s="126">
        <f t="shared" si="1"/>
        <v>198750695</v>
      </c>
      <c r="H14" s="126">
        <f t="shared" si="1"/>
        <v>193950695</v>
      </c>
      <c r="I14" s="126">
        <f t="shared" si="1"/>
        <v>176350697</v>
      </c>
      <c r="J14" s="126">
        <f t="shared" si="1"/>
        <v>174411829</v>
      </c>
      <c r="K14" s="126">
        <f t="shared" si="1"/>
        <v>244262695</v>
      </c>
      <c r="L14" s="126">
        <f t="shared" si="1"/>
        <v>174262695</v>
      </c>
      <c r="M14" s="126">
        <f t="shared" si="1"/>
        <v>186496470</v>
      </c>
      <c r="N14" s="126">
        <f t="shared" si="1"/>
        <v>332663473</v>
      </c>
      <c r="O14" s="127">
        <f t="shared" si="0"/>
        <v>2965463384</v>
      </c>
    </row>
    <row r="15" spans="1:15" s="110" customFormat="1" ht="15" customHeight="1">
      <c r="A15" s="124" t="s">
        <v>147</v>
      </c>
      <c r="B15" s="500" t="s">
        <v>136</v>
      </c>
      <c r="C15" s="500"/>
      <c r="D15" s="500"/>
      <c r="E15" s="500"/>
      <c r="F15" s="500"/>
      <c r="G15" s="500"/>
      <c r="H15" s="500"/>
      <c r="I15" s="500"/>
      <c r="J15" s="500"/>
      <c r="K15" s="500"/>
      <c r="L15" s="500"/>
      <c r="M15" s="500"/>
      <c r="N15" s="500"/>
      <c r="O15" s="500"/>
    </row>
    <row r="16" spans="1:15" s="118" customFormat="1" ht="14.1" customHeight="1">
      <c r="A16" s="128" t="s">
        <v>148</v>
      </c>
      <c r="B16" s="129" t="s">
        <v>139</v>
      </c>
      <c r="C16" s="120">
        <v>70332924</v>
      </c>
      <c r="D16" s="120">
        <v>70332924</v>
      </c>
      <c r="E16" s="120">
        <v>70332924</v>
      </c>
      <c r="F16" s="120">
        <v>70332924</v>
      </c>
      <c r="G16" s="120">
        <v>70332924</v>
      </c>
      <c r="H16" s="120">
        <v>70332924</v>
      </c>
      <c r="I16" s="120">
        <f>72420926+149134</f>
        <v>72570060</v>
      </c>
      <c r="J16" s="120">
        <v>70332924</v>
      </c>
      <c r="K16" s="120">
        <f>70332924+312000</f>
        <v>70644924</v>
      </c>
      <c r="L16" s="120">
        <f>70332924+312000</f>
        <v>70644924</v>
      </c>
      <c r="M16" s="120">
        <f>70332924+312000</f>
        <v>70644924</v>
      </c>
      <c r="N16" s="120">
        <v>93699572</v>
      </c>
      <c r="O16" s="121">
        <f t="shared" ref="O16:O26" si="2">SUM(C16:N16)</f>
        <v>870534872</v>
      </c>
    </row>
    <row r="17" spans="1:15" s="118" customFormat="1" ht="22.5">
      <c r="A17" s="123" t="s">
        <v>149</v>
      </c>
      <c r="B17" s="115" t="s">
        <v>465</v>
      </c>
      <c r="C17" s="116">
        <v>10351004</v>
      </c>
      <c r="D17" s="116">
        <v>10351004</v>
      </c>
      <c r="E17" s="116">
        <v>10351004</v>
      </c>
      <c r="F17" s="116">
        <v>10351004</v>
      </c>
      <c r="G17" s="116">
        <v>10351004</v>
      </c>
      <c r="H17" s="116">
        <v>10351004</v>
      </c>
      <c r="I17" s="116">
        <v>10351004</v>
      </c>
      <c r="J17" s="116">
        <v>10351004</v>
      </c>
      <c r="K17" s="116">
        <f>10351004+36504</f>
        <v>10387508</v>
      </c>
      <c r="L17" s="116">
        <f>10351004+36504</f>
        <v>10387508</v>
      </c>
      <c r="M17" s="116">
        <f>10351004+36504</f>
        <v>10387508</v>
      </c>
      <c r="N17" s="116">
        <v>12980768</v>
      </c>
      <c r="O17" s="117">
        <f t="shared" si="2"/>
        <v>126951324</v>
      </c>
    </row>
    <row r="18" spans="1:15" s="118" customFormat="1" ht="14.1" customHeight="1">
      <c r="A18" s="123" t="s">
        <v>151</v>
      </c>
      <c r="B18" s="122" t="s">
        <v>82</v>
      </c>
      <c r="C18" s="116">
        <v>48209166</v>
      </c>
      <c r="D18" s="116">
        <v>48209166</v>
      </c>
      <c r="E18" s="116">
        <v>48209166</v>
      </c>
      <c r="F18" s="116">
        <v>48209166</v>
      </c>
      <c r="G18" s="116">
        <v>48209166</v>
      </c>
      <c r="H18" s="116">
        <v>48209166</v>
      </c>
      <c r="I18" s="116">
        <v>48209166</v>
      </c>
      <c r="J18" s="116">
        <v>48209166</v>
      </c>
      <c r="K18" s="116">
        <v>48209166</v>
      </c>
      <c r="L18" s="116">
        <f>48209166+-3530000</f>
        <v>44679166</v>
      </c>
      <c r="M18" s="116">
        <f>48209166-700000</f>
        <v>47509166</v>
      </c>
      <c r="N18" s="116">
        <v>48967602</v>
      </c>
      <c r="O18" s="117">
        <f t="shared" si="2"/>
        <v>575038428</v>
      </c>
    </row>
    <row r="19" spans="1:15" s="118" customFormat="1" ht="14.1" customHeight="1">
      <c r="A19" s="123" t="s">
        <v>153</v>
      </c>
      <c r="B19" s="122" t="s">
        <v>83</v>
      </c>
      <c r="C19" s="116">
        <v>5459929</v>
      </c>
      <c r="D19" s="116">
        <v>5459929</v>
      </c>
      <c r="E19" s="116">
        <v>5459929</v>
      </c>
      <c r="F19" s="116">
        <v>5459929</v>
      </c>
      <c r="G19" s="116">
        <v>5459929</v>
      </c>
      <c r="H19" s="116">
        <v>5459929</v>
      </c>
      <c r="I19" s="116">
        <v>5459929</v>
      </c>
      <c r="J19" s="116">
        <v>5459929</v>
      </c>
      <c r="K19" s="116">
        <v>5459929</v>
      </c>
      <c r="L19" s="116">
        <v>5459929</v>
      </c>
      <c r="M19" s="116">
        <v>5459929</v>
      </c>
      <c r="N19" s="116">
        <v>5459924</v>
      </c>
      <c r="O19" s="117">
        <f t="shared" si="2"/>
        <v>65519143</v>
      </c>
    </row>
    <row r="20" spans="1:15" s="118" customFormat="1" ht="14.1" customHeight="1">
      <c r="A20" s="123" t="s">
        <v>155</v>
      </c>
      <c r="B20" s="447" t="s">
        <v>258</v>
      </c>
      <c r="C20" s="116">
        <v>2439042</v>
      </c>
      <c r="D20" s="116">
        <v>2439042</v>
      </c>
      <c r="E20" s="116">
        <v>2439042</v>
      </c>
      <c r="F20" s="116">
        <v>2439042</v>
      </c>
      <c r="G20" s="116">
        <v>2439042</v>
      </c>
      <c r="H20" s="116">
        <v>2439042</v>
      </c>
      <c r="I20" s="116">
        <v>2439042</v>
      </c>
      <c r="J20" s="116">
        <v>2439042</v>
      </c>
      <c r="K20" s="116">
        <v>2439042</v>
      </c>
      <c r="L20" s="116">
        <v>2439042</v>
      </c>
      <c r="M20" s="116">
        <v>2439042</v>
      </c>
      <c r="N20" s="116">
        <v>4479194</v>
      </c>
      <c r="O20" s="117">
        <f t="shared" si="2"/>
        <v>31308656</v>
      </c>
    </row>
    <row r="21" spans="1:15" s="118" customFormat="1" ht="14.1" customHeight="1">
      <c r="A21" s="123" t="s">
        <v>157</v>
      </c>
      <c r="B21" s="122" t="s">
        <v>145</v>
      </c>
      <c r="C21" s="116"/>
      <c r="D21" s="116"/>
      <c r="E21" s="116"/>
      <c r="F21" s="116"/>
      <c r="G21" s="116">
        <v>7741888</v>
      </c>
      <c r="H21" s="116"/>
      <c r="I21" s="116"/>
      <c r="J21" s="116"/>
      <c r="K21" s="116"/>
      <c r="L21" s="116"/>
      <c r="M21" s="116"/>
      <c r="N21" s="116"/>
      <c r="O21" s="117">
        <f t="shared" si="2"/>
        <v>7741888</v>
      </c>
    </row>
    <row r="22" spans="1:15" s="118" customFormat="1" ht="14.1" customHeight="1">
      <c r="A22" s="123" t="s">
        <v>159</v>
      </c>
      <c r="B22" s="122" t="s">
        <v>95</v>
      </c>
      <c r="C22" s="116">
        <v>70301971</v>
      </c>
      <c r="D22" s="116">
        <v>70301971</v>
      </c>
      <c r="E22" s="116">
        <v>70301971</v>
      </c>
      <c r="F22" s="116">
        <v>70301971</v>
      </c>
      <c r="G22" s="116">
        <v>70301971</v>
      </c>
      <c r="H22" s="116">
        <v>70301971</v>
      </c>
      <c r="I22" s="116">
        <v>70301971</v>
      </c>
      <c r="J22" s="116">
        <v>70301971</v>
      </c>
      <c r="K22" s="116">
        <v>70301971</v>
      </c>
      <c r="L22" s="116">
        <f>70301971+4030000</f>
        <v>74331971</v>
      </c>
      <c r="M22" s="116">
        <f>70301971+700000</f>
        <v>71001971</v>
      </c>
      <c r="N22" s="116">
        <v>74490673</v>
      </c>
      <c r="O22" s="117">
        <f t="shared" si="2"/>
        <v>852542354</v>
      </c>
    </row>
    <row r="23" spans="1:15" s="118" customFormat="1">
      <c r="A23" s="123" t="s">
        <v>161</v>
      </c>
      <c r="B23" s="115" t="s">
        <v>96</v>
      </c>
      <c r="C23" s="116">
        <v>33589727</v>
      </c>
      <c r="D23" s="116">
        <v>33589727</v>
      </c>
      <c r="E23" s="116">
        <v>33589727</v>
      </c>
      <c r="F23" s="116">
        <v>33589727</v>
      </c>
      <c r="G23" s="116">
        <v>33589727</v>
      </c>
      <c r="H23" s="116">
        <v>33589727</v>
      </c>
      <c r="I23" s="116">
        <v>33589727</v>
      </c>
      <c r="J23" s="116">
        <v>33589727</v>
      </c>
      <c r="K23" s="116">
        <v>33589727</v>
      </c>
      <c r="L23" s="116">
        <f>33589727-500000</f>
        <v>33089727</v>
      </c>
      <c r="M23" s="116">
        <v>33589727</v>
      </c>
      <c r="N23" s="116">
        <v>31839722</v>
      </c>
      <c r="O23" s="117">
        <f t="shared" si="2"/>
        <v>400826719</v>
      </c>
    </row>
    <row r="24" spans="1:15" s="118" customFormat="1" ht="14.1" customHeight="1">
      <c r="A24" s="123" t="s">
        <v>163</v>
      </c>
      <c r="B24" s="122" t="s">
        <v>97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7">
        <f t="shared" si="2"/>
        <v>0</v>
      </c>
    </row>
    <row r="25" spans="1:15" s="118" customFormat="1" ht="14.1" customHeight="1">
      <c r="A25" s="123" t="s">
        <v>164</v>
      </c>
      <c r="B25" s="122" t="s">
        <v>259</v>
      </c>
      <c r="C25" s="116">
        <v>35000000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7">
        <f t="shared" si="2"/>
        <v>35000000</v>
      </c>
    </row>
    <row r="26" spans="1:15" s="110" customFormat="1" ht="15.95" customHeight="1">
      <c r="A26" s="130" t="s">
        <v>164</v>
      </c>
      <c r="B26" s="125" t="s">
        <v>260</v>
      </c>
      <c r="C26" s="126">
        <f t="shared" ref="C26:N26" si="3">SUM(C16:C25)</f>
        <v>275683763</v>
      </c>
      <c r="D26" s="126">
        <f t="shared" si="3"/>
        <v>240683763</v>
      </c>
      <c r="E26" s="126">
        <f t="shared" si="3"/>
        <v>240683763</v>
      </c>
      <c r="F26" s="126">
        <f t="shared" si="3"/>
        <v>240683763</v>
      </c>
      <c r="G26" s="126">
        <f t="shared" si="3"/>
        <v>248425651</v>
      </c>
      <c r="H26" s="126">
        <f t="shared" si="3"/>
        <v>240683763</v>
      </c>
      <c r="I26" s="126">
        <f t="shared" si="3"/>
        <v>242920899</v>
      </c>
      <c r="J26" s="126">
        <f t="shared" si="3"/>
        <v>240683763</v>
      </c>
      <c r="K26" s="126">
        <f t="shared" si="3"/>
        <v>241032267</v>
      </c>
      <c r="L26" s="126">
        <f t="shared" si="3"/>
        <v>241032267</v>
      </c>
      <c r="M26" s="126">
        <f t="shared" si="3"/>
        <v>241032267</v>
      </c>
      <c r="N26" s="126">
        <f t="shared" si="3"/>
        <v>271917455</v>
      </c>
      <c r="O26" s="127">
        <f t="shared" si="2"/>
        <v>2965463384</v>
      </c>
    </row>
    <row r="27" spans="1:15">
      <c r="A27" s="130" t="s">
        <v>165</v>
      </c>
      <c r="B27" s="131" t="s">
        <v>261</v>
      </c>
      <c r="C27" s="132">
        <f t="shared" ref="C27:O27" si="4">C14-C26</f>
        <v>416778287</v>
      </c>
      <c r="D27" s="132">
        <f t="shared" si="4"/>
        <v>-66733068</v>
      </c>
      <c r="E27" s="132">
        <f t="shared" si="4"/>
        <v>3266932</v>
      </c>
      <c r="F27" s="132">
        <f t="shared" si="4"/>
        <v>-66733068</v>
      </c>
      <c r="G27" s="132">
        <f t="shared" si="4"/>
        <v>-49674956</v>
      </c>
      <c r="H27" s="132">
        <f t="shared" si="4"/>
        <v>-46733068</v>
      </c>
      <c r="I27" s="132">
        <f t="shared" si="4"/>
        <v>-66570202</v>
      </c>
      <c r="J27" s="132">
        <f t="shared" si="4"/>
        <v>-66271934</v>
      </c>
      <c r="K27" s="132">
        <f t="shared" si="4"/>
        <v>3230428</v>
      </c>
      <c r="L27" s="132">
        <f t="shared" si="4"/>
        <v>-66769572</v>
      </c>
      <c r="M27" s="132">
        <f t="shared" si="4"/>
        <v>-54535797</v>
      </c>
      <c r="N27" s="132">
        <f t="shared" si="4"/>
        <v>60746018</v>
      </c>
      <c r="O27" s="137">
        <f t="shared" si="4"/>
        <v>0</v>
      </c>
    </row>
    <row r="28" spans="1:15">
      <c r="A28" s="133"/>
    </row>
    <row r="29" spans="1:15">
      <c r="B29" s="134"/>
      <c r="C29" s="135"/>
      <c r="D29" s="135"/>
      <c r="O29" s="104"/>
    </row>
    <row r="30" spans="1:15">
      <c r="O30" s="104"/>
    </row>
    <row r="31" spans="1:15">
      <c r="O31" s="104"/>
    </row>
    <row r="32" spans="1:15">
      <c r="O32" s="104"/>
    </row>
    <row r="33" spans="15:15">
      <c r="O33" s="104"/>
    </row>
    <row r="34" spans="15:15">
      <c r="O34" s="104"/>
    </row>
    <row r="35" spans="15:15">
      <c r="O35" s="104"/>
    </row>
    <row r="36" spans="15:15">
      <c r="O36" s="104"/>
    </row>
    <row r="37" spans="15:15">
      <c r="O37" s="104"/>
    </row>
    <row r="38" spans="15:15">
      <c r="O38" s="104"/>
    </row>
    <row r="39" spans="15:15">
      <c r="O39" s="104"/>
    </row>
    <row r="40" spans="15:15">
      <c r="O40" s="104"/>
    </row>
    <row r="41" spans="15:15">
      <c r="O41" s="104"/>
    </row>
    <row r="42" spans="15:15">
      <c r="O42" s="104"/>
    </row>
    <row r="43" spans="15:15">
      <c r="O43" s="104"/>
    </row>
    <row r="44" spans="15:15">
      <c r="O44" s="104"/>
    </row>
    <row r="45" spans="15:15">
      <c r="O45" s="104"/>
    </row>
    <row r="46" spans="15:15">
      <c r="O46" s="104"/>
    </row>
    <row r="47" spans="15:15">
      <c r="O47" s="104"/>
    </row>
    <row r="48" spans="15:15">
      <c r="O48" s="104"/>
    </row>
    <row r="49" spans="15:15">
      <c r="O49" s="104"/>
    </row>
    <row r="50" spans="15:15">
      <c r="O50" s="104"/>
    </row>
    <row r="51" spans="15:15">
      <c r="O51" s="104"/>
    </row>
    <row r="52" spans="15:15">
      <c r="O52" s="104"/>
    </row>
    <row r="53" spans="15:15">
      <c r="O53" s="104"/>
    </row>
    <row r="54" spans="15:15">
      <c r="O54" s="104"/>
    </row>
    <row r="55" spans="15:15">
      <c r="O55" s="104"/>
    </row>
    <row r="56" spans="15:15">
      <c r="O56" s="104"/>
    </row>
    <row r="57" spans="15:15">
      <c r="O57" s="104"/>
    </row>
    <row r="58" spans="15:15">
      <c r="O58" s="104"/>
    </row>
    <row r="59" spans="15:15">
      <c r="O59" s="104"/>
    </row>
    <row r="60" spans="15:15">
      <c r="O60" s="104"/>
    </row>
    <row r="61" spans="15:15">
      <c r="O61" s="104"/>
    </row>
    <row r="62" spans="15:15">
      <c r="O62" s="104"/>
    </row>
    <row r="63" spans="15:15">
      <c r="O63" s="104"/>
    </row>
    <row r="64" spans="15:15">
      <c r="O64" s="104"/>
    </row>
    <row r="65" spans="15:15">
      <c r="O65" s="104"/>
    </row>
    <row r="66" spans="15:15">
      <c r="O66" s="104"/>
    </row>
    <row r="67" spans="15:15">
      <c r="O67" s="104"/>
    </row>
    <row r="68" spans="15:15">
      <c r="O68" s="104"/>
    </row>
    <row r="69" spans="15:15">
      <c r="O69" s="104"/>
    </row>
    <row r="70" spans="15:15">
      <c r="O70" s="104"/>
    </row>
    <row r="71" spans="15:15">
      <c r="O71" s="104"/>
    </row>
    <row r="72" spans="15:15">
      <c r="O72" s="104"/>
    </row>
    <row r="73" spans="15:15">
      <c r="O73" s="104"/>
    </row>
    <row r="74" spans="15:15">
      <c r="O74" s="104"/>
    </row>
    <row r="75" spans="15:15">
      <c r="O75" s="104"/>
    </row>
    <row r="76" spans="15:15">
      <c r="O76" s="104"/>
    </row>
    <row r="77" spans="15:15">
      <c r="O77" s="104"/>
    </row>
    <row r="78" spans="15:15">
      <c r="O78" s="104"/>
    </row>
    <row r="79" spans="15:15">
      <c r="O79" s="104"/>
    </row>
    <row r="80" spans="15:15">
      <c r="O80" s="104"/>
    </row>
    <row r="81" spans="15:15">
      <c r="O81" s="104"/>
    </row>
    <row r="82" spans="15:15">
      <c r="O82" s="104"/>
    </row>
  </sheetData>
  <sheetProtection selectLockedCells="1" selectUnlockedCells="1"/>
  <mergeCells count="3">
    <mergeCell ref="A1:O1"/>
    <mergeCell ref="B4:O4"/>
    <mergeCell ref="B15:O15"/>
  </mergeCells>
  <printOptions horizontalCentered="1"/>
  <pageMargins left="0.78740157480314965" right="0.78740157480314965" top="1.0629921259842521" bottom="0.98425196850393704" header="0.78740157480314965" footer="0.51181102362204722"/>
  <pageSetup paperSize="9" scale="79" firstPageNumber="0" orientation="landscape" horizontalDpi="300" verticalDpi="300" r:id="rId1"/>
  <headerFooter alignWithMargins="0">
    <oddHeader>&amp;C&amp;"Times New Roman CE,Félkövér"&amp;12Létavértes Városi Önkormányzat 2023. évi költségvetés&amp;R&amp;"Times New Roman CE,Félkövér dőlt"&amp;11 4. számú tájékoztató tábla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A38" sqref="A37:A38"/>
    </sheetView>
  </sheetViews>
  <sheetFormatPr defaultRowHeight="12.75"/>
  <cols>
    <col min="1" max="1" width="41.5" style="19" customWidth="1"/>
    <col min="2" max="4" width="16.33203125" style="18" customWidth="1"/>
    <col min="5" max="5" width="38.6640625" style="18" customWidth="1"/>
    <col min="6" max="8" width="16.33203125" style="18" customWidth="1"/>
    <col min="9" max="9" width="4.83203125" style="18" customWidth="1"/>
    <col min="10" max="16384" width="9.33203125" style="18"/>
  </cols>
  <sheetData>
    <row r="1" spans="1:9" ht="39.75" customHeight="1">
      <c r="A1" s="487" t="s">
        <v>134</v>
      </c>
      <c r="B1" s="487"/>
      <c r="C1" s="487"/>
      <c r="D1" s="487"/>
      <c r="E1" s="487"/>
      <c r="F1" s="487"/>
      <c r="G1" s="285"/>
      <c r="H1" s="285"/>
      <c r="I1" s="488" t="s">
        <v>544</v>
      </c>
    </row>
    <row r="2" spans="1:9" ht="13.5">
      <c r="G2" s="20"/>
      <c r="H2" s="20" t="s">
        <v>540</v>
      </c>
      <c r="I2" s="488"/>
    </row>
    <row r="3" spans="1:9" ht="18" customHeight="1">
      <c r="A3" s="489" t="s">
        <v>135</v>
      </c>
      <c r="B3" s="490"/>
      <c r="C3" s="490"/>
      <c r="D3" s="490"/>
      <c r="E3" s="491" t="s">
        <v>136</v>
      </c>
      <c r="F3" s="492"/>
      <c r="G3" s="492"/>
      <c r="H3" s="493"/>
      <c r="I3" s="488"/>
    </row>
    <row r="4" spans="1:9" s="22" customFormat="1" ht="35.25" customHeight="1">
      <c r="A4" s="222" t="s">
        <v>137</v>
      </c>
      <c r="B4" s="449" t="s">
        <v>516</v>
      </c>
      <c r="C4" s="139" t="s">
        <v>466</v>
      </c>
      <c r="D4" s="139" t="s">
        <v>516</v>
      </c>
      <c r="E4" s="286" t="s">
        <v>137</v>
      </c>
      <c r="F4" s="449" t="s">
        <v>516</v>
      </c>
      <c r="G4" s="139" t="s">
        <v>466</v>
      </c>
      <c r="H4" s="139" t="s">
        <v>516</v>
      </c>
      <c r="I4" s="488"/>
    </row>
    <row r="5" spans="1:9" s="24" customFormat="1" ht="12" customHeight="1">
      <c r="A5" s="102">
        <v>2</v>
      </c>
      <c r="B5" s="23" t="s">
        <v>13</v>
      </c>
      <c r="C5" s="23" t="s">
        <v>104</v>
      </c>
      <c r="D5" s="23" t="s">
        <v>23</v>
      </c>
      <c r="E5" s="102" t="s">
        <v>104</v>
      </c>
      <c r="F5" s="23" t="s">
        <v>23</v>
      </c>
      <c r="G5" s="23" t="s">
        <v>34</v>
      </c>
      <c r="H5" s="23" t="s">
        <v>115</v>
      </c>
      <c r="I5" s="488"/>
    </row>
    <row r="6" spans="1:9" ht="12.95" customHeight="1">
      <c r="A6" s="223" t="s">
        <v>138</v>
      </c>
      <c r="B6" s="229">
        <v>927141200</v>
      </c>
      <c r="C6" s="229">
        <v>6562921</v>
      </c>
      <c r="D6" s="229">
        <f>SUM(B6:C6)</f>
        <v>933704121</v>
      </c>
      <c r="E6" s="223" t="s">
        <v>139</v>
      </c>
      <c r="F6" s="229">
        <v>868581364</v>
      </c>
      <c r="G6" s="229">
        <v>1953508</v>
      </c>
      <c r="H6" s="229">
        <f t="shared" ref="H6:H11" si="0">SUM(F6:G6)</f>
        <v>870534872</v>
      </c>
      <c r="I6" s="488"/>
    </row>
    <row r="7" spans="1:9" ht="12.95" customHeight="1">
      <c r="A7" s="224" t="s">
        <v>140</v>
      </c>
      <c r="B7" s="230">
        <v>184071721</v>
      </c>
      <c r="C7" s="230"/>
      <c r="D7" s="230">
        <f>SUM(B7:C7)</f>
        <v>184071721</v>
      </c>
      <c r="E7" s="224" t="s">
        <v>81</v>
      </c>
      <c r="F7" s="230">
        <v>127101210</v>
      </c>
      <c r="G7" s="230">
        <v>-149886</v>
      </c>
      <c r="H7" s="230">
        <f t="shared" si="0"/>
        <v>126951324</v>
      </c>
      <c r="I7" s="488"/>
    </row>
    <row r="8" spans="1:9" ht="12.95" customHeight="1">
      <c r="A8" s="224" t="s">
        <v>142</v>
      </c>
      <c r="B8" s="230">
        <v>164800000</v>
      </c>
      <c r="C8" s="230"/>
      <c r="D8" s="230">
        <f>SUM(B8:C8)</f>
        <v>164800000</v>
      </c>
      <c r="E8" s="224" t="s">
        <v>141</v>
      </c>
      <c r="F8" s="230">
        <v>574757977</v>
      </c>
      <c r="G8" s="157">
        <v>280451</v>
      </c>
      <c r="H8" s="230">
        <f t="shared" si="0"/>
        <v>575038428</v>
      </c>
      <c r="I8" s="488"/>
    </row>
    <row r="9" spans="1:9" ht="12.95" customHeight="1">
      <c r="A9" s="224" t="s">
        <v>143</v>
      </c>
      <c r="B9" s="230">
        <v>200421760</v>
      </c>
      <c r="C9" s="230"/>
      <c r="D9" s="230">
        <f>SUM(B9:C9)</f>
        <v>200421760</v>
      </c>
      <c r="E9" s="224" t="s">
        <v>83</v>
      </c>
      <c r="F9" s="230">
        <v>65519143</v>
      </c>
      <c r="G9" s="230"/>
      <c r="H9" s="230">
        <f t="shared" si="0"/>
        <v>65519143</v>
      </c>
      <c r="I9" s="488"/>
    </row>
    <row r="10" spans="1:9" ht="12.95" customHeight="1">
      <c r="A10" s="29" t="s">
        <v>144</v>
      </c>
      <c r="B10" s="230"/>
      <c r="C10" s="230"/>
      <c r="D10" s="230">
        <f>SUM(B10:C10)</f>
        <v>0</v>
      </c>
      <c r="E10" s="224" t="s">
        <v>84</v>
      </c>
      <c r="F10" s="230">
        <v>29268507</v>
      </c>
      <c r="G10" s="230">
        <v>2040149</v>
      </c>
      <c r="H10" s="230">
        <f t="shared" si="0"/>
        <v>31308656</v>
      </c>
      <c r="I10" s="488"/>
    </row>
    <row r="11" spans="1:9" ht="12.95" customHeight="1">
      <c r="A11" s="224"/>
      <c r="B11" s="230"/>
      <c r="C11" s="230"/>
      <c r="D11" s="230"/>
      <c r="E11" s="224" t="s">
        <v>145</v>
      </c>
      <c r="F11" s="230">
        <v>7741888</v>
      </c>
      <c r="G11" s="230"/>
      <c r="H11" s="230">
        <f t="shared" si="0"/>
        <v>7741888</v>
      </c>
      <c r="I11" s="488"/>
    </row>
    <row r="12" spans="1:9" ht="12.95" customHeight="1">
      <c r="A12" s="30"/>
      <c r="B12" s="230"/>
      <c r="C12" s="230"/>
      <c r="D12" s="230"/>
      <c r="E12" s="225"/>
      <c r="F12" s="230"/>
      <c r="G12" s="230"/>
      <c r="H12" s="230"/>
      <c r="I12" s="488"/>
    </row>
    <row r="13" spans="1:9" ht="12.95" customHeight="1">
      <c r="A13" s="225"/>
      <c r="B13" s="230"/>
      <c r="C13" s="230"/>
      <c r="D13" s="230"/>
      <c r="E13" s="225"/>
      <c r="F13" s="230"/>
      <c r="G13" s="230"/>
      <c r="H13" s="230"/>
      <c r="I13" s="488"/>
    </row>
    <row r="14" spans="1:9" ht="12.95" customHeight="1">
      <c r="A14" s="225"/>
      <c r="B14" s="230"/>
      <c r="C14" s="230"/>
      <c r="D14" s="230"/>
      <c r="E14" s="225"/>
      <c r="F14" s="230"/>
      <c r="G14" s="230"/>
      <c r="H14" s="230"/>
      <c r="I14" s="488"/>
    </row>
    <row r="15" spans="1:9" ht="12.95" customHeight="1">
      <c r="A15" s="226"/>
      <c r="B15" s="231"/>
      <c r="C15" s="231"/>
      <c r="D15" s="231"/>
      <c r="E15" s="225"/>
      <c r="F15" s="231"/>
      <c r="G15" s="231"/>
      <c r="H15" s="231"/>
      <c r="I15" s="488"/>
    </row>
    <row r="16" spans="1:9" ht="15" customHeight="1">
      <c r="A16" s="227" t="s">
        <v>414</v>
      </c>
      <c r="B16" s="232">
        <f>+B6+B7+B8+B9+B11+B12+B13+B14+B15+B10</f>
        <v>1476434681</v>
      </c>
      <c r="C16" s="232">
        <f>+C6+C7+C8+C9+C11+C12+C13+C14+C15+C10</f>
        <v>6562921</v>
      </c>
      <c r="D16" s="232">
        <f>+D6+D7+D8+D9+D11+D12+D13+D14+D15+D10</f>
        <v>1482997602</v>
      </c>
      <c r="E16" s="227" t="s">
        <v>415</v>
      </c>
      <c r="F16" s="232">
        <f>SUM(F6:F15)</f>
        <v>1672970089</v>
      </c>
      <c r="G16" s="232">
        <f>SUM(G6:G15)</f>
        <v>4124222</v>
      </c>
      <c r="H16" s="232">
        <f>SUM(H6:H15)</f>
        <v>1677094311</v>
      </c>
      <c r="I16" s="488"/>
    </row>
    <row r="17" spans="1:9" ht="12.95" customHeight="1">
      <c r="A17" s="235" t="s">
        <v>424</v>
      </c>
      <c r="B17" s="398">
        <f>+B18+B19+B20+B21</f>
        <v>168909245</v>
      </c>
      <c r="C17" s="398">
        <f>+C18+C19+C20+C21</f>
        <v>0</v>
      </c>
      <c r="D17" s="398">
        <f>+D18+D19+D20+D21</f>
        <v>168909245</v>
      </c>
      <c r="E17" s="224" t="s">
        <v>150</v>
      </c>
      <c r="F17" s="233"/>
      <c r="G17" s="233"/>
      <c r="H17" s="233"/>
      <c r="I17" s="488"/>
    </row>
    <row r="18" spans="1:9" ht="15.95" customHeight="1">
      <c r="A18" s="224" t="s">
        <v>425</v>
      </c>
      <c r="B18" s="230">
        <v>168909245</v>
      </c>
      <c r="C18" s="396"/>
      <c r="D18" s="396">
        <f>SUM(B18:C18)</f>
        <v>168909245</v>
      </c>
      <c r="E18" s="224" t="s">
        <v>152</v>
      </c>
      <c r="F18" s="230"/>
      <c r="G18" s="230"/>
      <c r="H18" s="230"/>
      <c r="I18" s="488"/>
    </row>
    <row r="19" spans="1:9" ht="12.95" customHeight="1">
      <c r="A19" s="224" t="s">
        <v>426</v>
      </c>
      <c r="B19" s="230"/>
      <c r="C19" s="230"/>
      <c r="D19" s="230"/>
      <c r="E19" s="224" t="s">
        <v>154</v>
      </c>
      <c r="F19" s="230"/>
      <c r="G19" s="230"/>
      <c r="H19" s="230"/>
      <c r="I19" s="488"/>
    </row>
    <row r="20" spans="1:9" ht="12.95" customHeight="1">
      <c r="A20" s="224" t="s">
        <v>427</v>
      </c>
      <c r="B20" s="230"/>
      <c r="C20" s="230"/>
      <c r="D20" s="230"/>
      <c r="E20" s="224" t="s">
        <v>156</v>
      </c>
      <c r="F20" s="230"/>
      <c r="G20" s="230"/>
      <c r="H20" s="230"/>
      <c r="I20" s="488"/>
    </row>
    <row r="21" spans="1:9" ht="12.95" customHeight="1">
      <c r="A21" s="224" t="s">
        <v>428</v>
      </c>
      <c r="B21" s="230"/>
      <c r="C21" s="230"/>
      <c r="D21" s="230"/>
      <c r="E21" s="29" t="s">
        <v>158</v>
      </c>
      <c r="F21" s="230"/>
      <c r="G21" s="230"/>
      <c r="H21" s="230"/>
      <c r="I21" s="488"/>
    </row>
    <row r="22" spans="1:9" ht="12.95" customHeight="1">
      <c r="A22" s="236" t="s">
        <v>429</v>
      </c>
      <c r="B22" s="397">
        <f>+B23+B24</f>
        <v>35000000</v>
      </c>
      <c r="C22" s="397">
        <f>+C23+C24</f>
        <v>0</v>
      </c>
      <c r="D22" s="397">
        <f>+D23+D24</f>
        <v>35000000</v>
      </c>
      <c r="E22" s="224" t="s">
        <v>160</v>
      </c>
      <c r="F22" s="230"/>
      <c r="G22" s="230"/>
      <c r="H22" s="230"/>
      <c r="I22" s="488"/>
    </row>
    <row r="23" spans="1:9" ht="12.95" customHeight="1">
      <c r="A23" s="29" t="s">
        <v>430</v>
      </c>
      <c r="B23" s="233"/>
      <c r="C23" s="233"/>
      <c r="D23" s="233"/>
      <c r="E23" s="223" t="s">
        <v>485</v>
      </c>
      <c r="F23" s="233">
        <v>35000000</v>
      </c>
      <c r="G23" s="233"/>
      <c r="H23" s="233">
        <f>SUM(F23:G23)</f>
        <v>35000000</v>
      </c>
      <c r="I23" s="488"/>
    </row>
    <row r="24" spans="1:9" ht="12.95" customHeight="1">
      <c r="A24" s="224" t="s">
        <v>435</v>
      </c>
      <c r="B24" s="396">
        <v>35000000</v>
      </c>
      <c r="C24" s="396"/>
      <c r="D24" s="396">
        <f>SUM(B24:C24)</f>
        <v>35000000</v>
      </c>
      <c r="E24" s="225"/>
      <c r="F24" s="230"/>
      <c r="G24" s="230"/>
      <c r="H24" s="230"/>
      <c r="I24" s="488"/>
    </row>
    <row r="25" spans="1:9" ht="12.95" customHeight="1">
      <c r="A25" s="227" t="s">
        <v>431</v>
      </c>
      <c r="B25" s="232">
        <f>+B17+B22</f>
        <v>203909245</v>
      </c>
      <c r="C25" s="232">
        <f>+C17+C22</f>
        <v>0</v>
      </c>
      <c r="D25" s="232">
        <f>+D17+D22</f>
        <v>203909245</v>
      </c>
      <c r="E25" s="227" t="s">
        <v>433</v>
      </c>
      <c r="F25" s="232">
        <f>SUM(F17:F24)</f>
        <v>35000000</v>
      </c>
      <c r="G25" s="232">
        <f>SUM(G17:G24)</f>
        <v>0</v>
      </c>
      <c r="H25" s="232">
        <f>SUM(H17:H24)</f>
        <v>35000000</v>
      </c>
      <c r="I25" s="488"/>
    </row>
    <row r="26" spans="1:9" ht="12.95" customHeight="1">
      <c r="A26" s="228" t="s">
        <v>432</v>
      </c>
      <c r="B26" s="234">
        <f>+B16+B25</f>
        <v>1680343926</v>
      </c>
      <c r="C26" s="234">
        <f>+C16+C25</f>
        <v>6562921</v>
      </c>
      <c r="D26" s="234">
        <f>+D16+D25</f>
        <v>1686906847</v>
      </c>
      <c r="E26" s="228" t="s">
        <v>434</v>
      </c>
      <c r="F26" s="234">
        <f>+F16+F25</f>
        <v>1707970089</v>
      </c>
      <c r="G26" s="234">
        <f>+G16+G25</f>
        <v>4124222</v>
      </c>
      <c r="H26" s="234">
        <f>+H16+H25</f>
        <v>1712094311</v>
      </c>
      <c r="I26" s="488"/>
    </row>
    <row r="27" spans="1:9" ht="15.95" customHeight="1">
      <c r="A27" s="228" t="s">
        <v>167</v>
      </c>
      <c r="B27" s="234">
        <f>IF(B16-F16&lt;0,F16-B16,"-")</f>
        <v>196535408</v>
      </c>
      <c r="C27" s="234" t="str">
        <f>IF(C16-G16&lt;0,G16-C16,"-")</f>
        <v>-</v>
      </c>
      <c r="D27" s="234">
        <f>IF(D16-H16&lt;0,H16-D16,"-")</f>
        <v>194096709</v>
      </c>
      <c r="E27" s="228" t="s">
        <v>168</v>
      </c>
      <c r="F27" s="234" t="str">
        <f>IF(B16-F16&gt;0,B16-F16,"-")</f>
        <v>-</v>
      </c>
      <c r="G27" s="234">
        <f>IF(C16-G16&gt;0,C16-G16,"-")</f>
        <v>2438699</v>
      </c>
      <c r="H27" s="234" t="str">
        <f>IF(D16-H16&gt;0,D16-H16,"-")</f>
        <v>-</v>
      </c>
      <c r="I27" s="488"/>
    </row>
    <row r="28" spans="1:9">
      <c r="A28" s="228" t="s">
        <v>170</v>
      </c>
      <c r="B28" s="234">
        <f>IF(B16+B25-F26&lt;0,F26-(B16+B25),"-")</f>
        <v>27626163</v>
      </c>
      <c r="C28" s="234" t="str">
        <f>IF(C16+C25-G26&lt;0,G26-(C16+C25),"-")</f>
        <v>-</v>
      </c>
      <c r="D28" s="234">
        <f>IF(D16+D25-H26&lt;0,H26-(D16+D25),"-")</f>
        <v>25187464</v>
      </c>
      <c r="E28" s="228" t="s">
        <v>171</v>
      </c>
      <c r="F28" s="234" t="str">
        <f>IF(B16+B25-F26&gt;0,B16+B25-F26,"-")</f>
        <v>-</v>
      </c>
      <c r="G28" s="234">
        <f>IF(C16+C25-G26&gt;0,C16+C25-G26,"-")</f>
        <v>2438699</v>
      </c>
      <c r="H28" s="234" t="str">
        <f>IF(D16+D25-H26&gt;0,D16+D25-H26,"-")</f>
        <v>-</v>
      </c>
      <c r="I28" s="488"/>
    </row>
    <row r="29" spans="1:9" ht="18.75">
      <c r="A29" s="140"/>
      <c r="B29" s="140"/>
      <c r="C29" s="140"/>
      <c r="D29" s="140"/>
      <c r="E29" s="140"/>
      <c r="I29" s="488"/>
    </row>
    <row r="30" spans="1:9">
      <c r="I30" s="488"/>
    </row>
  </sheetData>
  <sheetProtection selectLockedCells="1" selectUnlockedCells="1"/>
  <mergeCells count="4">
    <mergeCell ref="A1:F1"/>
    <mergeCell ref="I1:I30"/>
    <mergeCell ref="A3:D3"/>
    <mergeCell ref="E3:H3"/>
  </mergeCells>
  <printOptions horizontalCentered="1"/>
  <pageMargins left="0.31496062992125984" right="0.47244094488188981" top="0.9055118110236221" bottom="0.51181102362204722" header="0.6692913385826772" footer="0.51181102362204722"/>
  <pageSetup paperSize="9" scale="72" firstPageNumber="0" orientation="landscape" horizontalDpi="300" verticalDpi="300" r:id="rId1"/>
  <headerFooter alignWithMargins="0">
    <oddHeader xml:space="preserve">&amp;C&amp;"Times New Roman CE,Félkövér"&amp;12Létavértes Városi Önkormányzat 2023. ÉVI KÖLTSÉGVETÉSÉNEK&amp;R&amp;"Times New Roman CE,Félkövér dőlt"&amp;11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C31" sqref="C31"/>
    </sheetView>
  </sheetViews>
  <sheetFormatPr defaultRowHeight="12.75"/>
  <cols>
    <col min="1" max="1" width="6.83203125" style="18" customWidth="1"/>
    <col min="2" max="2" width="47.33203125" style="19" customWidth="1"/>
    <col min="3" max="3" width="16.33203125" style="18" customWidth="1"/>
    <col min="4" max="4" width="13.5" style="18" customWidth="1"/>
    <col min="5" max="5" width="16.33203125" style="18" customWidth="1"/>
    <col min="6" max="6" width="45.1640625" style="18" customWidth="1"/>
    <col min="7" max="7" width="16.33203125" style="18" customWidth="1"/>
    <col min="8" max="8" width="13.6640625" style="18" customWidth="1"/>
    <col min="9" max="9" width="16.33203125" style="18" customWidth="1"/>
    <col min="10" max="10" width="4.83203125" style="18" customWidth="1"/>
    <col min="11" max="16384" width="9.33203125" style="18"/>
  </cols>
  <sheetData>
    <row r="1" spans="1:10" ht="34.5" customHeight="1">
      <c r="B1" s="487" t="s">
        <v>172</v>
      </c>
      <c r="C1" s="487"/>
      <c r="D1" s="487"/>
      <c r="E1" s="487"/>
      <c r="F1" s="487"/>
      <c r="G1" s="487"/>
      <c r="H1" s="285"/>
      <c r="I1" s="285"/>
      <c r="J1" s="488" t="s">
        <v>545</v>
      </c>
    </row>
    <row r="2" spans="1:10" ht="13.5">
      <c r="G2" s="20" t="s">
        <v>541</v>
      </c>
      <c r="H2" s="20"/>
      <c r="I2" s="20"/>
      <c r="J2" s="488"/>
    </row>
    <row r="3" spans="1:10" ht="12.75" customHeight="1">
      <c r="A3" s="494" t="s">
        <v>2</v>
      </c>
      <c r="B3" s="489" t="s">
        <v>135</v>
      </c>
      <c r="C3" s="490"/>
      <c r="D3" s="490"/>
      <c r="E3" s="490"/>
      <c r="F3" s="495" t="s">
        <v>136</v>
      </c>
      <c r="G3" s="495"/>
      <c r="H3" s="495"/>
      <c r="I3" s="495"/>
      <c r="J3" s="488"/>
    </row>
    <row r="4" spans="1:10" s="22" customFormat="1" ht="36">
      <c r="A4" s="494"/>
      <c r="B4" s="222" t="s">
        <v>137</v>
      </c>
      <c r="C4" s="139" t="s">
        <v>515</v>
      </c>
      <c r="D4" s="139" t="s">
        <v>466</v>
      </c>
      <c r="E4" s="139" t="s">
        <v>516</v>
      </c>
      <c r="F4" s="286" t="s">
        <v>137</v>
      </c>
      <c r="G4" s="287" t="s">
        <v>515</v>
      </c>
      <c r="H4" s="287" t="s">
        <v>466</v>
      </c>
      <c r="I4" s="287" t="s">
        <v>516</v>
      </c>
      <c r="J4" s="488"/>
    </row>
    <row r="5" spans="1:10" s="22" customFormat="1">
      <c r="A5" s="23">
        <v>1</v>
      </c>
      <c r="B5" s="102">
        <v>2</v>
      </c>
      <c r="C5" s="23">
        <v>3</v>
      </c>
      <c r="D5" s="23">
        <v>3</v>
      </c>
      <c r="E5" s="23">
        <v>3</v>
      </c>
      <c r="F5" s="102">
        <v>4</v>
      </c>
      <c r="G5" s="23">
        <v>5</v>
      </c>
      <c r="H5" s="23">
        <v>5</v>
      </c>
      <c r="I5" s="23">
        <v>5</v>
      </c>
      <c r="J5" s="488"/>
    </row>
    <row r="6" spans="1:10" ht="12.95" customHeight="1">
      <c r="A6" s="25" t="s">
        <v>4</v>
      </c>
      <c r="B6" s="223" t="s">
        <v>173</v>
      </c>
      <c r="C6" s="407">
        <v>823727089</v>
      </c>
      <c r="D6" s="229"/>
      <c r="E6" s="229">
        <f>SUM(C6:D6)</f>
        <v>823727089</v>
      </c>
      <c r="F6" s="223" t="s">
        <v>95</v>
      </c>
      <c r="G6" s="407">
        <v>848353655</v>
      </c>
      <c r="H6" s="229">
        <v>4188699</v>
      </c>
      <c r="I6" s="229">
        <f>SUM(G6:H6)</f>
        <v>852542354</v>
      </c>
      <c r="J6" s="488"/>
    </row>
    <row r="7" spans="1:10" ht="12.95" customHeight="1">
      <c r="A7" s="27" t="s">
        <v>13</v>
      </c>
      <c r="B7" s="224" t="s">
        <v>174</v>
      </c>
      <c r="C7" s="230">
        <v>105227338</v>
      </c>
      <c r="D7" s="230"/>
      <c r="E7" s="230">
        <f>SUM(C7:D7)</f>
        <v>105227338</v>
      </c>
      <c r="F7" s="224" t="s">
        <v>96</v>
      </c>
      <c r="G7" s="230">
        <v>402576719</v>
      </c>
      <c r="H7" s="230">
        <v>-1750000</v>
      </c>
      <c r="I7" s="230">
        <f>SUM(G7:H7)</f>
        <v>400826719</v>
      </c>
      <c r="J7" s="488"/>
    </row>
    <row r="8" spans="1:10" ht="12.95" customHeight="1">
      <c r="A8" s="27" t="s">
        <v>104</v>
      </c>
      <c r="B8" s="224" t="s">
        <v>175</v>
      </c>
      <c r="C8" s="230"/>
      <c r="D8" s="230"/>
      <c r="E8" s="230">
        <f>SUM(C8:D8)</f>
        <v>0</v>
      </c>
      <c r="F8" s="224" t="s">
        <v>97</v>
      </c>
      <c r="G8" s="230"/>
      <c r="H8" s="230"/>
      <c r="I8" s="230"/>
      <c r="J8" s="488"/>
    </row>
    <row r="9" spans="1:10" ht="12.75" customHeight="1">
      <c r="A9" s="27" t="s">
        <v>23</v>
      </c>
      <c r="B9" s="224" t="s">
        <v>176</v>
      </c>
      <c r="C9" s="230"/>
      <c r="D9" s="230"/>
      <c r="E9" s="230"/>
      <c r="F9" s="224"/>
      <c r="G9" s="230"/>
      <c r="H9" s="230"/>
      <c r="I9" s="230"/>
      <c r="J9" s="488"/>
    </row>
    <row r="10" spans="1:10" ht="12.95" customHeight="1">
      <c r="A10" s="27" t="s">
        <v>34</v>
      </c>
      <c r="B10" s="224"/>
      <c r="C10" s="230"/>
      <c r="D10" s="230"/>
      <c r="E10" s="230"/>
      <c r="F10" s="225"/>
      <c r="G10" s="230"/>
      <c r="H10" s="230"/>
      <c r="I10" s="230"/>
      <c r="J10" s="488"/>
    </row>
    <row r="11" spans="1:10" ht="12.95" customHeight="1">
      <c r="A11" s="27" t="s">
        <v>115</v>
      </c>
      <c r="B11" s="225"/>
      <c r="C11" s="230"/>
      <c r="D11" s="230"/>
      <c r="E11" s="230"/>
      <c r="F11" s="225"/>
      <c r="G11" s="230"/>
      <c r="H11" s="230"/>
      <c r="I11" s="230"/>
      <c r="J11" s="488"/>
    </row>
    <row r="12" spans="1:10" ht="12.95" customHeight="1">
      <c r="A12" s="27" t="s">
        <v>45</v>
      </c>
      <c r="B12" s="225"/>
      <c r="C12" s="230"/>
      <c r="D12" s="230"/>
      <c r="E12" s="230"/>
      <c r="F12" s="225"/>
      <c r="G12" s="230"/>
      <c r="H12" s="230"/>
      <c r="I12" s="230"/>
      <c r="J12" s="488"/>
    </row>
    <row r="13" spans="1:10" ht="12.95" customHeight="1">
      <c r="A13" s="27" t="s">
        <v>50</v>
      </c>
      <c r="B13" s="225"/>
      <c r="C13" s="230"/>
      <c r="D13" s="230"/>
      <c r="E13" s="230"/>
      <c r="F13" s="225"/>
      <c r="G13" s="230"/>
      <c r="H13" s="230"/>
      <c r="I13" s="230"/>
      <c r="J13" s="488"/>
    </row>
    <row r="14" spans="1:10">
      <c r="A14" s="27" t="s">
        <v>127</v>
      </c>
      <c r="B14" s="225"/>
      <c r="C14" s="230"/>
      <c r="D14" s="230"/>
      <c r="E14" s="230"/>
      <c r="F14" s="225"/>
      <c r="G14" s="230"/>
      <c r="H14" s="230"/>
      <c r="I14" s="230"/>
      <c r="J14" s="488"/>
    </row>
    <row r="15" spans="1:10" ht="12.95" customHeight="1">
      <c r="A15" s="34" t="s">
        <v>146</v>
      </c>
      <c r="B15" s="291"/>
      <c r="C15" s="233"/>
      <c r="D15" s="233"/>
      <c r="E15" s="233"/>
      <c r="F15" s="29" t="s">
        <v>145</v>
      </c>
      <c r="G15" s="233"/>
      <c r="H15" s="233"/>
      <c r="I15" s="233"/>
      <c r="J15" s="488"/>
    </row>
    <row r="16" spans="1:10" ht="18.75" customHeight="1">
      <c r="A16" s="32" t="s">
        <v>147</v>
      </c>
      <c r="B16" s="227" t="s">
        <v>414</v>
      </c>
      <c r="C16" s="232">
        <f>+C6+C7+C8+C10+C11+C12+C13+C14+C15</f>
        <v>928954427</v>
      </c>
      <c r="D16" s="232">
        <f>+D6+D7+D8+D10+D11+D12+D13+D14+D15</f>
        <v>0</v>
      </c>
      <c r="E16" s="232">
        <f>+E6+E7+E8+E10+E11+E12+E13+E14+E15</f>
        <v>928954427</v>
      </c>
      <c r="F16" s="227" t="s">
        <v>497</v>
      </c>
      <c r="G16" s="232">
        <f>SUM(G6:G15)</f>
        <v>1250930374</v>
      </c>
      <c r="H16" s="232">
        <f>SUM(H6:H15)</f>
        <v>2438699</v>
      </c>
      <c r="I16" s="232">
        <f>SUM(I6:I15)</f>
        <v>1253369073</v>
      </c>
      <c r="J16" s="488"/>
    </row>
    <row r="17" spans="1:10" ht="12.95" customHeight="1">
      <c r="A17" s="25" t="s">
        <v>148</v>
      </c>
      <c r="B17" s="292" t="s">
        <v>177</v>
      </c>
      <c r="C17" s="298">
        <f>+C18+C19+C20+C21+C22</f>
        <v>349602110</v>
      </c>
      <c r="D17" s="298">
        <f>+D18+D19+D20+D21+D22</f>
        <v>0</v>
      </c>
      <c r="E17" s="298">
        <f>+E18+E19+E20+E21+E22</f>
        <v>349602110</v>
      </c>
      <c r="F17" s="224" t="s">
        <v>150</v>
      </c>
      <c r="G17" s="229"/>
      <c r="H17" s="229"/>
      <c r="I17" s="229"/>
      <c r="J17" s="488"/>
    </row>
    <row r="18" spans="1:10" ht="12.95" customHeight="1">
      <c r="A18" s="27" t="s">
        <v>149</v>
      </c>
      <c r="B18" s="293" t="s">
        <v>178</v>
      </c>
      <c r="C18" s="400">
        <v>349602110</v>
      </c>
      <c r="D18" s="230"/>
      <c r="E18" s="230">
        <f>SUM(C18:D18)</f>
        <v>349602110</v>
      </c>
      <c r="F18" s="224" t="s">
        <v>179</v>
      </c>
      <c r="G18" s="230"/>
      <c r="H18" s="230"/>
      <c r="I18" s="230"/>
      <c r="J18" s="488"/>
    </row>
    <row r="19" spans="1:10" ht="12.95" customHeight="1">
      <c r="A19" s="25" t="s">
        <v>151</v>
      </c>
      <c r="B19" s="293" t="s">
        <v>180</v>
      </c>
      <c r="C19" s="230"/>
      <c r="D19" s="230"/>
      <c r="E19" s="230"/>
      <c r="F19" s="224" t="s">
        <v>154</v>
      </c>
      <c r="G19" s="230"/>
      <c r="H19" s="230"/>
      <c r="I19" s="230"/>
      <c r="J19" s="488"/>
    </row>
    <row r="20" spans="1:10" ht="12.95" customHeight="1">
      <c r="A20" s="27" t="s">
        <v>153</v>
      </c>
      <c r="B20" s="293" t="s">
        <v>181</v>
      </c>
      <c r="C20" s="230"/>
      <c r="D20" s="230"/>
      <c r="E20" s="230"/>
      <c r="F20" s="224" t="s">
        <v>156</v>
      </c>
      <c r="G20" s="230"/>
      <c r="H20" s="230"/>
      <c r="I20" s="230"/>
      <c r="J20" s="488"/>
    </row>
    <row r="21" spans="1:10" ht="12.95" customHeight="1">
      <c r="A21" s="25" t="s">
        <v>155</v>
      </c>
      <c r="B21" s="293" t="s">
        <v>463</v>
      </c>
      <c r="C21" s="230"/>
      <c r="D21" s="230"/>
      <c r="E21" s="230"/>
      <c r="F21" s="29" t="s">
        <v>158</v>
      </c>
      <c r="G21" s="230"/>
      <c r="H21" s="230"/>
      <c r="I21" s="230"/>
      <c r="J21" s="488"/>
    </row>
    <row r="22" spans="1:10" ht="12.95" customHeight="1">
      <c r="A22" s="27" t="s">
        <v>157</v>
      </c>
      <c r="B22" s="294" t="s">
        <v>182</v>
      </c>
      <c r="C22" s="230"/>
      <c r="D22" s="230"/>
      <c r="E22" s="230"/>
      <c r="F22" s="224" t="s">
        <v>183</v>
      </c>
      <c r="G22" s="230"/>
      <c r="H22" s="230"/>
      <c r="I22" s="230"/>
      <c r="J22" s="488"/>
    </row>
    <row r="23" spans="1:10" ht="12.95" customHeight="1">
      <c r="A23" s="25" t="s">
        <v>159</v>
      </c>
      <c r="B23" s="295" t="s">
        <v>184</v>
      </c>
      <c r="C23" s="299">
        <f>+C24+C25+C26+C27+C28</f>
        <v>0</v>
      </c>
      <c r="D23" s="299">
        <f>+D24+D25+D26+D27+D28</f>
        <v>0</v>
      </c>
      <c r="E23" s="299">
        <f>+E24+E25+E26+E27+E28</f>
        <v>0</v>
      </c>
      <c r="F23" s="223" t="s">
        <v>162</v>
      </c>
      <c r="G23" s="230"/>
      <c r="H23" s="230"/>
      <c r="I23" s="230"/>
      <c r="J23" s="488"/>
    </row>
    <row r="24" spans="1:10" ht="12.95" customHeight="1">
      <c r="A24" s="27" t="s">
        <v>161</v>
      </c>
      <c r="B24" s="294" t="s">
        <v>185</v>
      </c>
      <c r="C24" s="230"/>
      <c r="D24" s="230"/>
      <c r="E24" s="230"/>
      <c r="F24" s="223" t="s">
        <v>186</v>
      </c>
      <c r="G24" s="230"/>
      <c r="H24" s="230"/>
      <c r="I24" s="230"/>
      <c r="J24" s="488"/>
    </row>
    <row r="25" spans="1:10" ht="12.95" customHeight="1">
      <c r="A25" s="25" t="s">
        <v>163</v>
      </c>
      <c r="B25" s="294" t="s">
        <v>187</v>
      </c>
      <c r="C25" s="230"/>
      <c r="D25" s="230"/>
      <c r="E25" s="230"/>
      <c r="F25" s="288"/>
      <c r="G25" s="230"/>
      <c r="H25" s="230"/>
      <c r="I25" s="230"/>
      <c r="J25" s="488"/>
    </row>
    <row r="26" spans="1:10" ht="12.95" customHeight="1">
      <c r="A26" s="27" t="s">
        <v>164</v>
      </c>
      <c r="B26" s="293" t="s">
        <v>188</v>
      </c>
      <c r="C26" s="230"/>
      <c r="D26" s="230"/>
      <c r="E26" s="230"/>
      <c r="F26" s="288"/>
      <c r="G26" s="230"/>
      <c r="H26" s="230"/>
      <c r="I26" s="230"/>
      <c r="J26" s="488"/>
    </row>
    <row r="27" spans="1:10" ht="12.95" customHeight="1">
      <c r="A27" s="25" t="s">
        <v>165</v>
      </c>
      <c r="B27" s="296" t="s">
        <v>189</v>
      </c>
      <c r="C27" s="230"/>
      <c r="D27" s="230"/>
      <c r="E27" s="230"/>
      <c r="F27" s="225"/>
      <c r="G27" s="230"/>
      <c r="H27" s="230"/>
      <c r="I27" s="230"/>
      <c r="J27" s="488"/>
    </row>
    <row r="28" spans="1:10" ht="12.95" customHeight="1">
      <c r="A28" s="27" t="s">
        <v>166</v>
      </c>
      <c r="B28" s="297" t="s">
        <v>190</v>
      </c>
      <c r="C28" s="230"/>
      <c r="D28" s="230"/>
      <c r="E28" s="230"/>
      <c r="F28" s="288"/>
      <c r="G28" s="230"/>
      <c r="H28" s="230"/>
      <c r="I28" s="230"/>
      <c r="J28" s="488"/>
    </row>
    <row r="29" spans="1:10" ht="21.75" customHeight="1">
      <c r="A29" s="32" t="s">
        <v>169</v>
      </c>
      <c r="B29" s="227" t="s">
        <v>191</v>
      </c>
      <c r="C29" s="232">
        <f>+C17+C23</f>
        <v>349602110</v>
      </c>
      <c r="D29" s="232">
        <f>+D17+D23</f>
        <v>0</v>
      </c>
      <c r="E29" s="232">
        <f>+E17+E23</f>
        <v>349602110</v>
      </c>
      <c r="F29" s="227" t="s">
        <v>192</v>
      </c>
      <c r="G29" s="232">
        <f>SUM(G17:G28)</f>
        <v>0</v>
      </c>
      <c r="H29" s="232">
        <f>SUM(H17:H28)</f>
        <v>0</v>
      </c>
      <c r="I29" s="232">
        <f>SUM(I17:I28)</f>
        <v>0</v>
      </c>
      <c r="J29" s="488"/>
    </row>
    <row r="30" spans="1:10">
      <c r="A30" s="32" t="s">
        <v>193</v>
      </c>
      <c r="B30" s="228" t="s">
        <v>194</v>
      </c>
      <c r="C30" s="234">
        <f>+C16+C29</f>
        <v>1278556537</v>
      </c>
      <c r="D30" s="234">
        <f>+D16+D29</f>
        <v>0</v>
      </c>
      <c r="E30" s="234">
        <f>+E16+E29</f>
        <v>1278556537</v>
      </c>
      <c r="F30" s="228" t="s">
        <v>195</v>
      </c>
      <c r="G30" s="234">
        <f>+G16+G29</f>
        <v>1250930374</v>
      </c>
      <c r="H30" s="234">
        <f>+H16+H29</f>
        <v>2438699</v>
      </c>
      <c r="I30" s="234">
        <f>+I16+I29</f>
        <v>1253369073</v>
      </c>
      <c r="J30" s="488"/>
    </row>
    <row r="31" spans="1:10">
      <c r="A31" s="32" t="s">
        <v>196</v>
      </c>
      <c r="B31" s="228" t="s">
        <v>167</v>
      </c>
      <c r="C31" s="234">
        <f>IF(C16-G16&lt;0,G16-C16,"-")</f>
        <v>321975947</v>
      </c>
      <c r="D31" s="234">
        <f>IF(D16-H16&lt;0,H16-D16,"-")</f>
        <v>2438699</v>
      </c>
      <c r="E31" s="234">
        <f>IF(E16-I16&lt;0,I16-E16,"-")</f>
        <v>324414646</v>
      </c>
      <c r="F31" s="228" t="s">
        <v>168</v>
      </c>
      <c r="G31" s="234" t="str">
        <f>IF(C16-G16&gt;0,C16-G16,"-")</f>
        <v>-</v>
      </c>
      <c r="H31" s="234" t="str">
        <f>IF(D16-H16&gt;0,D16-H16,"-")</f>
        <v>-</v>
      </c>
      <c r="I31" s="234" t="str">
        <f>IF(E16-I16&gt;0,E16-I16,"-")</f>
        <v>-</v>
      </c>
      <c r="J31" s="488"/>
    </row>
    <row r="32" spans="1:10">
      <c r="A32" s="32" t="s">
        <v>197</v>
      </c>
      <c r="B32" s="228" t="s">
        <v>170</v>
      </c>
      <c r="C32" s="234" t="str">
        <f>IF(C16+C29-G30&lt;0,G30-(C16+C29),"-")</f>
        <v>-</v>
      </c>
      <c r="D32" s="234">
        <f>IF(D16+D29-H30&lt;0,H30-(D16+D29),"-")</f>
        <v>2438699</v>
      </c>
      <c r="E32" s="234" t="str">
        <f>IF(E16+E29-I30&lt;0,I30-(E16+E29),"-")</f>
        <v>-</v>
      </c>
      <c r="F32" s="228" t="s">
        <v>171</v>
      </c>
      <c r="G32" s="234">
        <f>IF(C16+C29-G30&gt;0,C16+C29-G30,"-")</f>
        <v>27626163</v>
      </c>
      <c r="H32" s="234" t="str">
        <f>IF(D16+D29-H30&gt;0,D16+D29-H30,"-")</f>
        <v>-</v>
      </c>
      <c r="I32" s="234">
        <f>IF(E16+E29-I30&gt;0,E16+E29-I30,"-")</f>
        <v>25187464</v>
      </c>
      <c r="J32" s="488"/>
    </row>
  </sheetData>
  <sheetProtection selectLockedCells="1" selectUnlockedCells="1"/>
  <mergeCells count="5">
    <mergeCell ref="B1:G1"/>
    <mergeCell ref="J1:J32"/>
    <mergeCell ref="A3:A4"/>
    <mergeCell ref="B3:E3"/>
    <mergeCell ref="F3:I3"/>
  </mergeCells>
  <printOptions horizontalCentered="1"/>
  <pageMargins left="0.78740157480314965" right="0.78740157480314965" top="0.9055118110236221" bottom="0.62992125984251968" header="0.35433070866141736" footer="0.51181102362204722"/>
  <pageSetup paperSize="9" scale="73" firstPageNumber="0" orientation="landscape" horizontalDpi="300" verticalDpi="300" r:id="rId1"/>
  <headerFooter alignWithMargins="0">
    <oddHeader>&amp;C&amp;"Times New Roman CE,Félkövér"&amp;12Létavértes Városi Önkormányzat 2023. ÉVI KÖLTSÉGVETÉSÉNEK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view="pageLayout" topLeftCell="B10" workbookViewId="0">
      <selection activeCell="D40" sqref="D40"/>
    </sheetView>
  </sheetViews>
  <sheetFormatPr defaultRowHeight="15"/>
  <cols>
    <col min="1" max="1" width="50.33203125" style="36" hidden="1" customWidth="1"/>
    <col min="2" max="2" width="42.83203125" style="36" customWidth="1"/>
    <col min="3" max="3" width="16.1640625" style="36" customWidth="1"/>
    <col min="4" max="4" width="15" style="36" customWidth="1"/>
    <col min="5" max="5" width="18.1640625" style="36" customWidth="1"/>
    <col min="6" max="6" width="14.5" style="36" bestFit="1" customWidth="1"/>
    <col min="7" max="7" width="14" style="36" customWidth="1"/>
    <col min="8" max="8" width="9.33203125" style="36"/>
    <col min="9" max="9" width="10.6640625" style="36" bestFit="1" customWidth="1"/>
    <col min="10" max="16384" width="9.33203125" style="36"/>
  </cols>
  <sheetData>
    <row r="1" spans="1:8" ht="15.95" customHeight="1">
      <c r="A1" s="37"/>
      <c r="B1" s="37" t="s">
        <v>467</v>
      </c>
      <c r="D1" s="38"/>
      <c r="E1" s="316" t="s">
        <v>542</v>
      </c>
    </row>
    <row r="2" spans="1:8" ht="43.5" customHeight="1">
      <c r="A2" s="241"/>
      <c r="B2" s="241" t="s">
        <v>199</v>
      </c>
      <c r="C2" s="139" t="s">
        <v>537</v>
      </c>
      <c r="D2" s="139" t="s">
        <v>466</v>
      </c>
      <c r="E2" s="222" t="s">
        <v>516</v>
      </c>
      <c r="F2" s="307"/>
      <c r="G2" s="308"/>
      <c r="H2" s="41"/>
    </row>
    <row r="3" spans="1:8">
      <c r="A3" s="242"/>
      <c r="B3" s="242">
        <v>1</v>
      </c>
      <c r="C3" s="242">
        <v>3</v>
      </c>
      <c r="D3" s="237">
        <v>4</v>
      </c>
      <c r="E3" s="300">
        <v>5</v>
      </c>
      <c r="F3" s="309"/>
      <c r="G3" s="310"/>
    </row>
    <row r="4" spans="1:8">
      <c r="A4" s="243" t="s">
        <v>460</v>
      </c>
      <c r="B4" s="430" t="s">
        <v>518</v>
      </c>
      <c r="C4" s="431">
        <v>179436758</v>
      </c>
      <c r="D4" s="245"/>
      <c r="E4" s="301">
        <f t="shared" ref="E4:E36" si="0">SUM(C4:D4)</f>
        <v>179436758</v>
      </c>
      <c r="F4" s="311"/>
      <c r="G4" s="312"/>
      <c r="H4" s="278"/>
    </row>
    <row r="5" spans="1:8">
      <c r="A5" s="243" t="s">
        <v>460</v>
      </c>
      <c r="B5" s="430" t="s">
        <v>519</v>
      </c>
      <c r="C5" s="431">
        <v>3000000</v>
      </c>
      <c r="D5" s="245"/>
      <c r="E5" s="301">
        <f t="shared" si="0"/>
        <v>3000000</v>
      </c>
      <c r="F5" s="311"/>
      <c r="G5" s="312"/>
      <c r="H5" s="278"/>
    </row>
    <row r="6" spans="1:8">
      <c r="A6" s="243" t="s">
        <v>460</v>
      </c>
      <c r="B6" s="430" t="s">
        <v>520</v>
      </c>
      <c r="C6" s="431">
        <v>336986542</v>
      </c>
      <c r="D6" s="246"/>
      <c r="E6" s="302">
        <f t="shared" si="0"/>
        <v>336986542</v>
      </c>
      <c r="F6" s="311"/>
      <c r="G6" s="312"/>
      <c r="H6" s="278"/>
    </row>
    <row r="7" spans="1:8">
      <c r="A7" s="247"/>
      <c r="B7" s="432" t="s">
        <v>521</v>
      </c>
      <c r="C7" s="431">
        <v>11303711</v>
      </c>
      <c r="D7" s="249"/>
      <c r="E7" s="303">
        <f t="shared" si="0"/>
        <v>11303711</v>
      </c>
      <c r="F7" s="311"/>
      <c r="G7" s="312"/>
      <c r="H7" s="278"/>
    </row>
    <row r="8" spans="1:8">
      <c r="A8" s="247"/>
      <c r="B8" s="433" t="s">
        <v>522</v>
      </c>
      <c r="C8" s="431">
        <v>0</v>
      </c>
      <c r="D8" s="250"/>
      <c r="E8" s="304">
        <f t="shared" si="0"/>
        <v>0</v>
      </c>
      <c r="F8" s="311"/>
      <c r="G8" s="312"/>
      <c r="H8" s="278"/>
    </row>
    <row r="9" spans="1:8">
      <c r="A9" s="247"/>
      <c r="B9" s="430" t="s">
        <v>501</v>
      </c>
      <c r="C9" s="431">
        <v>308803404</v>
      </c>
      <c r="D9" s="250"/>
      <c r="E9" s="304">
        <f t="shared" si="0"/>
        <v>308803404</v>
      </c>
      <c r="F9" s="311"/>
      <c r="G9" s="312"/>
      <c r="H9" s="278"/>
    </row>
    <row r="10" spans="1:8">
      <c r="A10" s="247"/>
      <c r="B10" s="433" t="s">
        <v>502</v>
      </c>
      <c r="C10" s="434">
        <v>126218224</v>
      </c>
      <c r="D10" s="250"/>
      <c r="E10" s="304">
        <f t="shared" si="0"/>
        <v>126218224</v>
      </c>
      <c r="F10" s="311"/>
      <c r="G10" s="312"/>
      <c r="H10" s="278"/>
    </row>
    <row r="11" spans="1:8">
      <c r="A11" s="247"/>
      <c r="B11" s="433" t="s">
        <v>503</v>
      </c>
      <c r="C11" s="434">
        <v>189890774</v>
      </c>
      <c r="D11" s="250"/>
      <c r="E11" s="304">
        <f t="shared" si="0"/>
        <v>189890774</v>
      </c>
      <c r="F11" s="311"/>
      <c r="G11" s="312"/>
      <c r="H11" s="278"/>
    </row>
    <row r="12" spans="1:8">
      <c r="A12" s="247"/>
      <c r="B12" s="433" t="s">
        <v>523</v>
      </c>
      <c r="C12" s="431">
        <v>800000</v>
      </c>
      <c r="D12" s="250"/>
      <c r="E12" s="304">
        <f t="shared" si="0"/>
        <v>800000</v>
      </c>
      <c r="F12" s="311"/>
      <c r="G12" s="312"/>
      <c r="H12" s="278"/>
    </row>
    <row r="13" spans="1:8">
      <c r="A13" s="251"/>
      <c r="B13" s="430" t="s">
        <v>504</v>
      </c>
      <c r="C13" s="434">
        <v>12287250</v>
      </c>
      <c r="D13" s="252"/>
      <c r="E13" s="305">
        <f t="shared" si="0"/>
        <v>12287250</v>
      </c>
      <c r="F13" s="313"/>
      <c r="G13" s="312"/>
      <c r="H13" s="278"/>
    </row>
    <row r="14" spans="1:8">
      <c r="A14" s="253"/>
      <c r="B14" s="433" t="s">
        <v>524</v>
      </c>
      <c r="C14" s="431">
        <v>2500000</v>
      </c>
      <c r="D14" s="254"/>
      <c r="E14" s="306">
        <f t="shared" si="0"/>
        <v>2500000</v>
      </c>
      <c r="F14" s="311"/>
      <c r="G14" s="312"/>
      <c r="H14" s="278"/>
    </row>
    <row r="15" spans="1:8">
      <c r="A15" s="253"/>
      <c r="B15" s="435" t="s">
        <v>525</v>
      </c>
      <c r="C15" s="436">
        <v>323850</v>
      </c>
      <c r="D15" s="254"/>
      <c r="E15" s="306">
        <f t="shared" si="0"/>
        <v>323850</v>
      </c>
      <c r="F15" s="311"/>
      <c r="G15" s="312"/>
      <c r="H15" s="278"/>
    </row>
    <row r="16" spans="1:8">
      <c r="A16" s="253"/>
      <c r="B16" s="437" t="s">
        <v>505</v>
      </c>
      <c r="C16" s="438">
        <v>4000000</v>
      </c>
      <c r="D16" s="254"/>
      <c r="E16" s="306">
        <f t="shared" si="0"/>
        <v>4000000</v>
      </c>
      <c r="F16" s="311"/>
      <c r="G16" s="312"/>
      <c r="H16" s="278"/>
    </row>
    <row r="17" spans="1:8">
      <c r="A17" s="279"/>
      <c r="B17" s="430" t="s">
        <v>526</v>
      </c>
      <c r="C17" s="439">
        <v>19000000</v>
      </c>
      <c r="D17" s="246"/>
      <c r="E17" s="302">
        <f t="shared" si="0"/>
        <v>19000000</v>
      </c>
      <c r="F17" s="311"/>
      <c r="G17" s="312"/>
      <c r="H17" s="278"/>
    </row>
    <row r="18" spans="1:8">
      <c r="A18" s="247"/>
      <c r="B18" s="440" t="s">
        <v>506</v>
      </c>
      <c r="C18" s="438">
        <v>1500000</v>
      </c>
      <c r="D18" s="249"/>
      <c r="E18" s="303">
        <f t="shared" si="0"/>
        <v>1500000</v>
      </c>
      <c r="F18" s="311"/>
      <c r="G18" s="312"/>
      <c r="H18" s="278"/>
    </row>
    <row r="19" spans="1:8">
      <c r="A19" s="247"/>
      <c r="B19" s="440" t="s">
        <v>507</v>
      </c>
      <c r="C19" s="438">
        <v>4800000</v>
      </c>
      <c r="D19" s="249"/>
      <c r="E19" s="303">
        <f t="shared" si="0"/>
        <v>4800000</v>
      </c>
      <c r="F19" s="311"/>
      <c r="G19" s="312"/>
      <c r="H19" s="278"/>
    </row>
    <row r="20" spans="1:8">
      <c r="A20" s="247"/>
      <c r="B20" s="440" t="s">
        <v>527</v>
      </c>
      <c r="C20" s="438">
        <v>200000</v>
      </c>
      <c r="D20" s="249"/>
      <c r="E20" s="303">
        <f t="shared" si="0"/>
        <v>200000</v>
      </c>
      <c r="F20" s="311"/>
      <c r="G20" s="312"/>
      <c r="H20" s="278"/>
    </row>
    <row r="21" spans="1:8">
      <c r="A21" s="247"/>
      <c r="B21" s="440" t="s">
        <v>528</v>
      </c>
      <c r="C21" s="436">
        <v>3300000</v>
      </c>
      <c r="D21" s="249"/>
      <c r="E21" s="303">
        <f t="shared" si="0"/>
        <v>3300000</v>
      </c>
      <c r="F21" s="311"/>
      <c r="G21" s="312"/>
      <c r="H21" s="278"/>
    </row>
    <row r="22" spans="1:8">
      <c r="A22" s="247"/>
      <c r="B22" s="437" t="s">
        <v>508</v>
      </c>
      <c r="C22" s="436">
        <v>100000</v>
      </c>
      <c r="D22" s="249"/>
      <c r="E22" s="303">
        <f t="shared" si="0"/>
        <v>100000</v>
      </c>
      <c r="F22" s="311"/>
      <c r="G22" s="312"/>
      <c r="H22" s="278"/>
    </row>
    <row r="23" spans="1:8">
      <c r="A23" s="243"/>
      <c r="B23" s="437" t="s">
        <v>509</v>
      </c>
      <c r="C23" s="436">
        <v>500000</v>
      </c>
      <c r="D23" s="250"/>
      <c r="E23" s="304">
        <f t="shared" si="0"/>
        <v>500000</v>
      </c>
      <c r="F23" s="311"/>
      <c r="G23" s="312"/>
      <c r="H23" s="278"/>
    </row>
    <row r="24" spans="1:8">
      <c r="A24" s="247"/>
      <c r="B24" s="437" t="s">
        <v>529</v>
      </c>
      <c r="C24" s="436">
        <v>400000</v>
      </c>
      <c r="D24" s="250"/>
      <c r="E24" s="304">
        <f t="shared" si="0"/>
        <v>400000</v>
      </c>
      <c r="F24" s="311"/>
      <c r="G24" s="312"/>
      <c r="H24" s="278"/>
    </row>
    <row r="25" spans="1:8">
      <c r="A25" s="247"/>
      <c r="B25" s="437" t="s">
        <v>530</v>
      </c>
      <c r="C25" s="436">
        <v>285750</v>
      </c>
      <c r="D25" s="250"/>
      <c r="E25" s="304">
        <f t="shared" si="0"/>
        <v>285750</v>
      </c>
      <c r="F25" s="311"/>
      <c r="G25" s="312"/>
      <c r="H25" s="278"/>
    </row>
    <row r="26" spans="1:8">
      <c r="A26" s="247"/>
      <c r="B26" s="437" t="s">
        <v>510</v>
      </c>
      <c r="C26" s="431">
        <v>6142355</v>
      </c>
      <c r="D26" s="250"/>
      <c r="E26" s="304">
        <f t="shared" si="0"/>
        <v>6142355</v>
      </c>
      <c r="F26" s="311"/>
      <c r="G26" s="312"/>
      <c r="H26" s="278"/>
    </row>
    <row r="27" spans="1:8">
      <c r="A27" s="247"/>
      <c r="B27" s="430" t="s">
        <v>511</v>
      </c>
      <c r="C27" s="431">
        <v>0</v>
      </c>
      <c r="D27" s="249">
        <v>0</v>
      </c>
      <c r="E27" s="303">
        <f t="shared" si="0"/>
        <v>0</v>
      </c>
      <c r="F27" s="311"/>
      <c r="G27" s="312"/>
      <c r="H27" s="278"/>
    </row>
    <row r="28" spans="1:8">
      <c r="A28" s="247"/>
      <c r="B28" s="432" t="s">
        <v>512</v>
      </c>
      <c r="C28" s="436">
        <v>23795111</v>
      </c>
      <c r="D28" s="249"/>
      <c r="E28" s="303">
        <f t="shared" si="0"/>
        <v>23795111</v>
      </c>
      <c r="F28" s="311"/>
      <c r="G28" s="312"/>
      <c r="H28" s="278"/>
    </row>
    <row r="29" spans="1:8">
      <c r="A29" s="280"/>
      <c r="B29" s="441" t="s">
        <v>531</v>
      </c>
      <c r="C29" s="436">
        <v>1000000</v>
      </c>
      <c r="D29" s="250"/>
      <c r="E29" s="304">
        <f t="shared" si="0"/>
        <v>1000000</v>
      </c>
      <c r="F29" s="311"/>
      <c r="G29" s="312"/>
      <c r="H29" s="278"/>
    </row>
    <row r="30" spans="1:8">
      <c r="A30" s="247"/>
      <c r="B30" s="437" t="s">
        <v>513</v>
      </c>
      <c r="C30" s="436">
        <v>500000</v>
      </c>
      <c r="D30" s="332">
        <v>-500000</v>
      </c>
      <c r="E30" s="303">
        <f t="shared" si="0"/>
        <v>0</v>
      </c>
      <c r="F30" s="311"/>
      <c r="G30" s="312"/>
      <c r="H30" s="278"/>
    </row>
    <row r="31" spans="1:8">
      <c r="A31" s="247"/>
      <c r="B31" s="437" t="s">
        <v>532</v>
      </c>
      <c r="C31" s="436">
        <v>250000</v>
      </c>
      <c r="D31" s="332">
        <v>-250000</v>
      </c>
      <c r="E31" s="303">
        <f t="shared" si="0"/>
        <v>0</v>
      </c>
      <c r="F31" s="311"/>
      <c r="G31" s="312"/>
      <c r="H31" s="278"/>
    </row>
    <row r="32" spans="1:8">
      <c r="A32" s="243"/>
      <c r="B32" s="437" t="s">
        <v>533</v>
      </c>
      <c r="C32" s="436">
        <v>1000000</v>
      </c>
      <c r="D32" s="332">
        <v>-1000000</v>
      </c>
      <c r="E32" s="303">
        <f t="shared" si="0"/>
        <v>0</v>
      </c>
      <c r="F32" s="311"/>
      <c r="G32" s="312"/>
      <c r="H32" s="278"/>
    </row>
    <row r="33" spans="1:9">
      <c r="A33" s="247"/>
      <c r="B33" s="437" t="s">
        <v>534</v>
      </c>
      <c r="C33" s="436">
        <v>962000</v>
      </c>
      <c r="D33" s="250"/>
      <c r="E33" s="304">
        <f t="shared" si="0"/>
        <v>962000</v>
      </c>
      <c r="F33" s="311"/>
      <c r="G33" s="312"/>
      <c r="H33" s="278"/>
    </row>
    <row r="34" spans="1:9" s="39" customFormat="1" ht="17.25" customHeight="1">
      <c r="A34" s="243"/>
      <c r="B34" s="437" t="s">
        <v>535</v>
      </c>
      <c r="C34" s="436">
        <v>2270252</v>
      </c>
      <c r="D34" s="250"/>
      <c r="E34" s="304">
        <f t="shared" si="0"/>
        <v>2270252</v>
      </c>
      <c r="F34" s="314"/>
      <c r="G34" s="315"/>
      <c r="I34" s="281"/>
    </row>
    <row r="35" spans="1:9">
      <c r="B35" s="451" t="s">
        <v>552</v>
      </c>
      <c r="C35" s="436">
        <v>4644393</v>
      </c>
      <c r="D35" s="244">
        <v>4188699</v>
      </c>
      <c r="E35" s="304">
        <f t="shared" si="0"/>
        <v>8833092</v>
      </c>
    </row>
    <row r="36" spans="1:9">
      <c r="B36" s="448" t="s">
        <v>538</v>
      </c>
      <c r="C36" s="250">
        <v>3600000</v>
      </c>
      <c r="D36" s="250"/>
      <c r="E36" s="304">
        <f t="shared" si="0"/>
        <v>3600000</v>
      </c>
    </row>
    <row r="37" spans="1:9">
      <c r="B37" s="448" t="s">
        <v>539</v>
      </c>
      <c r="C37" s="250">
        <v>1130000</v>
      </c>
      <c r="D37" s="250"/>
      <c r="E37" s="304">
        <v>1130000</v>
      </c>
    </row>
    <row r="38" spans="1:9" ht="15.75">
      <c r="A38" s="40"/>
      <c r="B38" s="259" t="s">
        <v>202</v>
      </c>
      <c r="C38" s="260">
        <f t="shared" ref="C38:D38" si="1">SUM(C4:C37)</f>
        <v>1250930374</v>
      </c>
      <c r="D38" s="260">
        <f t="shared" si="1"/>
        <v>2438699</v>
      </c>
      <c r="E38" s="260">
        <f>SUM(E4:E37)</f>
        <v>1253369073</v>
      </c>
    </row>
    <row r="39" spans="1:9">
      <c r="D39" s="282"/>
      <c r="E39" s="282"/>
    </row>
  </sheetData>
  <sheetProtection selectLockedCells="1" selectUnlockedCells="1"/>
  <printOptions horizontalCentered="1"/>
  <pageMargins left="0.78740157480314965" right="0.78740157480314965" top="1.1811023622047245" bottom="0.78740157480314965" header="0.78740157480314965" footer="0.51181102362204722"/>
  <pageSetup paperSize="9" scale="95" firstPageNumber="0" orientation="portrait" horizontalDpi="300" verticalDpi="300" r:id="rId1"/>
  <headerFooter alignWithMargins="0">
    <oddHeader>&amp;C&amp;"Times New Roman CE,Félkövér"&amp;12Létavértes Városi Önkormányzat 2023. évi költségvetése&amp;R&amp;"Times New Roman CE,Félkövér dőlt"&amp;11 
5. melléklet a 20/2023. (XII.14) önkormányzati rendelethez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8"/>
  <sheetViews>
    <sheetView view="pageLayout" topLeftCell="A13" workbookViewId="0">
      <selection activeCell="C21" sqref="C21"/>
    </sheetView>
  </sheetViews>
  <sheetFormatPr defaultRowHeight="18" customHeight="1"/>
  <cols>
    <col min="1" max="1" width="39.83203125" style="42" customWidth="1"/>
    <col min="2" max="3" width="16.6640625" style="43" customWidth="1"/>
    <col min="4" max="4" width="18.83203125" style="18" customWidth="1"/>
    <col min="5" max="6" width="12.83203125" style="43" customWidth="1"/>
    <col min="7" max="7" width="13.83203125" style="43" customWidth="1"/>
    <col min="8" max="16384" width="9.33203125" style="43"/>
  </cols>
  <sheetData>
    <row r="1" spans="1:4" ht="25.5" customHeight="1">
      <c r="A1" s="496" t="s">
        <v>200</v>
      </c>
      <c r="B1" s="496"/>
      <c r="C1" s="496"/>
      <c r="D1" s="496"/>
    </row>
    <row r="2" spans="1:4" ht="22.5" customHeight="1">
      <c r="A2" s="19"/>
      <c r="B2" s="18"/>
      <c r="C2" s="18"/>
      <c r="D2" s="44" t="s">
        <v>541</v>
      </c>
    </row>
    <row r="3" spans="1:4" s="45" customFormat="1" ht="44.25" customHeight="1">
      <c r="A3" s="21" t="s">
        <v>201</v>
      </c>
      <c r="B3" s="222" t="s">
        <v>517</v>
      </c>
      <c r="C3" s="289" t="s">
        <v>466</v>
      </c>
      <c r="D3" s="289" t="s">
        <v>516</v>
      </c>
    </row>
    <row r="4" spans="1:4" s="18" customFormat="1" ht="12" customHeight="1">
      <c r="A4" s="46">
        <v>1</v>
      </c>
      <c r="B4" s="318">
        <v>2</v>
      </c>
      <c r="C4" s="290">
        <v>3</v>
      </c>
      <c r="D4" s="319">
        <v>4</v>
      </c>
    </row>
    <row r="5" spans="1:4" ht="15.95" customHeight="1">
      <c r="A5" s="430" t="s">
        <v>518</v>
      </c>
      <c r="B5" s="431">
        <v>179436758</v>
      </c>
      <c r="C5" s="244"/>
      <c r="D5" s="255">
        <f t="shared" ref="D5:D21" si="0">SUM(B5:C5)</f>
        <v>179436758</v>
      </c>
    </row>
    <row r="6" spans="1:4" ht="15.95" customHeight="1">
      <c r="A6" s="430" t="s">
        <v>501</v>
      </c>
      <c r="B6" s="431">
        <v>308803404</v>
      </c>
      <c r="C6" s="244"/>
      <c r="D6" s="255">
        <f t="shared" si="0"/>
        <v>308803404</v>
      </c>
    </row>
    <row r="7" spans="1:4" ht="15.95" customHeight="1">
      <c r="A7" s="433" t="s">
        <v>502</v>
      </c>
      <c r="B7" s="434">
        <v>126218224</v>
      </c>
      <c r="C7" s="244"/>
      <c r="D7" s="255">
        <f t="shared" si="0"/>
        <v>126218224</v>
      </c>
    </row>
    <row r="8" spans="1:4" ht="15.95" customHeight="1">
      <c r="A8" s="433" t="s">
        <v>503</v>
      </c>
      <c r="B8" s="434">
        <v>189890774</v>
      </c>
      <c r="C8" s="248"/>
      <c r="D8" s="255">
        <f t="shared" si="0"/>
        <v>189890774</v>
      </c>
    </row>
    <row r="9" spans="1:4" ht="15.95" customHeight="1">
      <c r="A9" s="430" t="s">
        <v>504</v>
      </c>
      <c r="B9" s="434">
        <v>12287250</v>
      </c>
      <c r="C9" s="248"/>
      <c r="D9" s="255">
        <f t="shared" si="0"/>
        <v>12287250</v>
      </c>
    </row>
    <row r="10" spans="1:4" ht="15.95" customHeight="1">
      <c r="A10" s="435" t="s">
        <v>525</v>
      </c>
      <c r="B10" s="436">
        <v>323850</v>
      </c>
      <c r="C10" s="248"/>
      <c r="D10" s="255">
        <f t="shared" si="0"/>
        <v>323850</v>
      </c>
    </row>
    <row r="11" spans="1:4" ht="15.95" customHeight="1">
      <c r="A11" s="437" t="s">
        <v>505</v>
      </c>
      <c r="B11" s="438">
        <v>4000000</v>
      </c>
      <c r="C11" s="248"/>
      <c r="D11" s="255">
        <f t="shared" si="0"/>
        <v>4000000</v>
      </c>
    </row>
    <row r="12" spans="1:4" ht="15.95" customHeight="1">
      <c r="A12" s="440" t="s">
        <v>506</v>
      </c>
      <c r="B12" s="438">
        <v>1000000</v>
      </c>
      <c r="C12" s="248"/>
      <c r="D12" s="255">
        <f t="shared" si="0"/>
        <v>1000000</v>
      </c>
    </row>
    <row r="13" spans="1:4" ht="15.95" customHeight="1">
      <c r="A13" s="440" t="s">
        <v>507</v>
      </c>
      <c r="B13" s="438">
        <v>4800000</v>
      </c>
      <c r="C13" s="248"/>
      <c r="D13" s="255">
        <f t="shared" si="0"/>
        <v>4800000</v>
      </c>
    </row>
    <row r="14" spans="1:4" ht="15.95" customHeight="1">
      <c r="A14" s="440" t="s">
        <v>527</v>
      </c>
      <c r="B14" s="438">
        <v>200000</v>
      </c>
      <c r="C14" s="244"/>
      <c r="D14" s="255">
        <f t="shared" si="0"/>
        <v>200000</v>
      </c>
    </row>
    <row r="15" spans="1:4" ht="15.95" customHeight="1">
      <c r="A15" s="437" t="s">
        <v>508</v>
      </c>
      <c r="B15" s="436">
        <v>100000</v>
      </c>
      <c r="C15" s="244"/>
      <c r="D15" s="255">
        <f t="shared" si="0"/>
        <v>100000</v>
      </c>
    </row>
    <row r="16" spans="1:4" ht="15.95" customHeight="1">
      <c r="A16" s="437" t="s">
        <v>529</v>
      </c>
      <c r="B16" s="436">
        <v>400000</v>
      </c>
      <c r="C16" s="244"/>
      <c r="D16" s="255">
        <f t="shared" si="0"/>
        <v>400000</v>
      </c>
    </row>
    <row r="17" spans="1:4" ht="15.95" customHeight="1">
      <c r="A17" s="437" t="s">
        <v>530</v>
      </c>
      <c r="B17" s="436">
        <v>285750</v>
      </c>
      <c r="C17" s="244"/>
      <c r="D17" s="255">
        <f t="shared" si="0"/>
        <v>285750</v>
      </c>
    </row>
    <row r="18" spans="1:4" ht="15.95" customHeight="1">
      <c r="A18" s="432" t="s">
        <v>512</v>
      </c>
      <c r="B18" s="436">
        <v>8001000</v>
      </c>
      <c r="C18" s="244"/>
      <c r="D18" s="255">
        <f t="shared" si="0"/>
        <v>8001000</v>
      </c>
    </row>
    <row r="19" spans="1:4" s="258" customFormat="1" ht="18" customHeight="1">
      <c r="A19" s="437" t="s">
        <v>535</v>
      </c>
      <c r="B19" s="436">
        <v>2270252</v>
      </c>
      <c r="C19" s="248"/>
      <c r="D19" s="255">
        <f t="shared" si="0"/>
        <v>2270252</v>
      </c>
    </row>
    <row r="20" spans="1:4" ht="18" customHeight="1">
      <c r="A20" s="437" t="s">
        <v>534</v>
      </c>
      <c r="B20" s="436">
        <v>962000</v>
      </c>
      <c r="C20" s="248"/>
      <c r="D20" s="255">
        <f t="shared" si="0"/>
        <v>962000</v>
      </c>
    </row>
    <row r="21" spans="1:4" ht="18" customHeight="1">
      <c r="A21" s="451" t="s">
        <v>551</v>
      </c>
      <c r="B21" s="431">
        <v>4644393</v>
      </c>
      <c r="C21" s="244">
        <v>4188699</v>
      </c>
      <c r="D21" s="255">
        <f t="shared" si="0"/>
        <v>8833092</v>
      </c>
    </row>
    <row r="22" spans="1:4" s="258" customFormat="1" ht="18" customHeight="1">
      <c r="A22" s="448" t="s">
        <v>538</v>
      </c>
      <c r="B22" s="250">
        <v>3600000</v>
      </c>
      <c r="C22" s="250"/>
      <c r="D22" s="399">
        <f>B22</f>
        <v>3600000</v>
      </c>
    </row>
    <row r="23" spans="1:4" ht="18" customHeight="1">
      <c r="A23" s="448" t="s">
        <v>539</v>
      </c>
      <c r="B23" s="250">
        <v>1130000</v>
      </c>
      <c r="C23" s="250"/>
      <c r="D23" s="399">
        <f>B23</f>
        <v>1130000</v>
      </c>
    </row>
    <row r="24" spans="1:4" ht="18" customHeight="1">
      <c r="A24" s="409"/>
      <c r="B24" s="408"/>
      <c r="C24" s="244"/>
      <c r="D24" s="283"/>
    </row>
    <row r="25" spans="1:4" ht="18" customHeight="1">
      <c r="A25" s="410"/>
      <c r="B25" s="408"/>
      <c r="C25" s="244"/>
      <c r="D25" s="283"/>
    </row>
    <row r="26" spans="1:4" ht="18" customHeight="1">
      <c r="A26" s="409"/>
      <c r="B26" s="408"/>
      <c r="C26" s="244"/>
      <c r="D26" s="283"/>
    </row>
    <row r="27" spans="1:4" ht="18" customHeight="1">
      <c r="A27" s="409"/>
      <c r="B27" s="408"/>
      <c r="C27" s="250"/>
      <c r="D27" s="429"/>
    </row>
    <row r="28" spans="1:4" s="258" customFormat="1" ht="18" customHeight="1">
      <c r="A28" s="276" t="s">
        <v>464</v>
      </c>
      <c r="B28" s="257">
        <f>SUM(B5:B27)</f>
        <v>848353655</v>
      </c>
      <c r="C28" s="257">
        <f>SUM(C5:C27)</f>
        <v>4188699</v>
      </c>
      <c r="D28" s="257">
        <f>SUM(D5:D27)</f>
        <v>852542354</v>
      </c>
    </row>
  </sheetData>
  <sheetProtection selectLockedCells="1" selectUnlockedCells="1"/>
  <mergeCells count="1">
    <mergeCell ref="A1:D1"/>
  </mergeCells>
  <printOptions horizontalCentered="1"/>
  <pageMargins left="0.78740157480314965" right="0.78740157480314965" top="0.9055118110236221" bottom="0.47244094488188981" header="0.31496062992125984" footer="0.51181102362204722"/>
  <pageSetup paperSize="9" scale="94" firstPageNumber="0" orientation="portrait" r:id="rId1"/>
  <headerFooter alignWithMargins="0">
    <oddHeader>&amp;C&amp;"Times New Roman CE,Félkövér"&amp;12Létavértes Városi Önkormányzat 2023. évi költségvetése&amp;R&amp;"Times New Roman CE,Félkövér dőlt"&amp;11
6. melléklet a 20/2023. (XII.14)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F17" sqref="F17"/>
    </sheetView>
  </sheetViews>
  <sheetFormatPr defaultRowHeight="18" customHeight="1"/>
  <cols>
    <col min="1" max="1" width="60.6640625" style="42" customWidth="1"/>
    <col min="2" max="3" width="16.6640625" style="43" customWidth="1"/>
    <col min="4" max="4" width="18.83203125" style="43" customWidth="1"/>
    <col min="5" max="6" width="12.83203125" style="43" customWidth="1"/>
    <col min="7" max="7" width="13.83203125" style="43" customWidth="1"/>
    <col min="8" max="16384" width="9.33203125" style="43"/>
  </cols>
  <sheetData>
    <row r="1" spans="1:4" ht="24.75" customHeight="1">
      <c r="A1" s="496" t="s">
        <v>203</v>
      </c>
      <c r="B1" s="496"/>
      <c r="C1" s="496"/>
      <c r="D1" s="317"/>
    </row>
    <row r="2" spans="1:4" ht="23.25" customHeight="1">
      <c r="A2" s="19"/>
      <c r="B2" s="18"/>
      <c r="C2" s="18"/>
      <c r="D2" s="44" t="s">
        <v>541</v>
      </c>
    </row>
    <row r="3" spans="1:4" s="45" customFormat="1" ht="48.75" customHeight="1">
      <c r="A3" s="222" t="s">
        <v>204</v>
      </c>
      <c r="B3" s="139" t="s">
        <v>517</v>
      </c>
      <c r="C3" s="324" t="s">
        <v>466</v>
      </c>
      <c r="D3" s="324" t="s">
        <v>516</v>
      </c>
    </row>
    <row r="4" spans="1:4" s="18" customFormat="1" ht="15" customHeight="1">
      <c r="A4" s="320">
        <v>1</v>
      </c>
      <c r="B4" s="325">
        <v>2</v>
      </c>
      <c r="C4" s="325">
        <v>3</v>
      </c>
      <c r="D4" s="325">
        <v>4</v>
      </c>
    </row>
    <row r="5" spans="1:4" s="256" customFormat="1" ht="15.95" customHeight="1">
      <c r="A5" s="430" t="s">
        <v>519</v>
      </c>
      <c r="B5" s="442">
        <v>3000000</v>
      </c>
      <c r="C5" s="326"/>
      <c r="D5" s="327">
        <f>SUM(B5:C5)</f>
        <v>3000000</v>
      </c>
    </row>
    <row r="6" spans="1:4" s="256" customFormat="1" ht="15.95" customHeight="1">
      <c r="A6" s="430" t="s">
        <v>520</v>
      </c>
      <c r="B6" s="442">
        <v>336986542</v>
      </c>
      <c r="C6" s="328"/>
      <c r="D6" s="401">
        <f t="shared" ref="D6:D15" si="0">SUM(B6:C6)</f>
        <v>336986542</v>
      </c>
    </row>
    <row r="7" spans="1:4" ht="15.95" customHeight="1">
      <c r="A7" s="432" t="s">
        <v>521</v>
      </c>
      <c r="B7" s="443">
        <v>11303711</v>
      </c>
      <c r="C7" s="328"/>
      <c r="D7" s="401">
        <f t="shared" si="0"/>
        <v>11303711</v>
      </c>
    </row>
    <row r="8" spans="1:4" ht="15.95" customHeight="1">
      <c r="A8" s="433" t="s">
        <v>522</v>
      </c>
      <c r="B8" s="444">
        <v>0</v>
      </c>
      <c r="C8" s="330"/>
      <c r="D8" s="401">
        <f t="shared" si="0"/>
        <v>0</v>
      </c>
    </row>
    <row r="9" spans="1:4" ht="15.95" customHeight="1">
      <c r="A9" s="433" t="s">
        <v>524</v>
      </c>
      <c r="B9" s="444">
        <v>2500000</v>
      </c>
      <c r="C9" s="331"/>
      <c r="D9" s="401">
        <f t="shared" si="0"/>
        <v>2500000</v>
      </c>
    </row>
    <row r="10" spans="1:4" ht="15.95" customHeight="1">
      <c r="A10" s="430" t="s">
        <v>526</v>
      </c>
      <c r="B10" s="442">
        <v>19000000</v>
      </c>
      <c r="C10" s="332"/>
      <c r="D10" s="401">
        <f t="shared" si="0"/>
        <v>19000000</v>
      </c>
    </row>
    <row r="11" spans="1:4" ht="15.95" customHeight="1">
      <c r="A11" s="440" t="s">
        <v>506</v>
      </c>
      <c r="B11" s="445">
        <v>500000</v>
      </c>
      <c r="C11" s="332"/>
      <c r="D11" s="401">
        <f t="shared" si="0"/>
        <v>500000</v>
      </c>
    </row>
    <row r="12" spans="1:4" ht="15.95" customHeight="1">
      <c r="A12" s="440" t="s">
        <v>528</v>
      </c>
      <c r="B12" s="436">
        <v>3300000</v>
      </c>
      <c r="C12" s="332"/>
      <c r="D12" s="401">
        <f t="shared" si="0"/>
        <v>3300000</v>
      </c>
    </row>
    <row r="13" spans="1:4" ht="15.95" customHeight="1">
      <c r="A13" s="437" t="s">
        <v>509</v>
      </c>
      <c r="B13" s="436">
        <v>500000</v>
      </c>
      <c r="C13" s="332"/>
      <c r="D13" s="401">
        <f t="shared" si="0"/>
        <v>500000</v>
      </c>
    </row>
    <row r="14" spans="1:4" ht="15.95" customHeight="1">
      <c r="A14" s="430" t="s">
        <v>511</v>
      </c>
      <c r="B14" s="431">
        <v>0</v>
      </c>
      <c r="C14" s="332">
        <v>0</v>
      </c>
      <c r="D14" s="329">
        <f t="shared" si="0"/>
        <v>0</v>
      </c>
    </row>
    <row r="15" spans="1:4" ht="15.95" customHeight="1">
      <c r="A15" s="432" t="s">
        <v>512</v>
      </c>
      <c r="B15" s="436">
        <v>15794111</v>
      </c>
      <c r="C15" s="332"/>
      <c r="D15" s="329">
        <f t="shared" si="0"/>
        <v>15794111</v>
      </c>
    </row>
    <row r="16" spans="1:4" ht="15.95" customHeight="1">
      <c r="A16" s="441" t="s">
        <v>531</v>
      </c>
      <c r="B16" s="436">
        <v>1000000</v>
      </c>
      <c r="C16" s="427">
        <v>0</v>
      </c>
      <c r="D16" s="329">
        <f>SUM(B16:C16)</f>
        <v>1000000</v>
      </c>
    </row>
    <row r="17" spans="1:4" ht="15.95" customHeight="1">
      <c r="A17" s="437" t="s">
        <v>513</v>
      </c>
      <c r="B17" s="436">
        <v>500000</v>
      </c>
      <c r="C17" s="332">
        <v>-500000</v>
      </c>
      <c r="D17" s="329">
        <f t="shared" ref="D17:D23" si="1">SUM(B17:C17)</f>
        <v>0</v>
      </c>
    </row>
    <row r="18" spans="1:4" ht="15.95" customHeight="1">
      <c r="A18" s="437" t="s">
        <v>532</v>
      </c>
      <c r="B18" s="436">
        <v>250000</v>
      </c>
      <c r="C18" s="332">
        <v>-250000</v>
      </c>
      <c r="D18" s="329">
        <f t="shared" si="1"/>
        <v>0</v>
      </c>
    </row>
    <row r="19" spans="1:4" ht="15.95" customHeight="1">
      <c r="A19" s="437" t="s">
        <v>533</v>
      </c>
      <c r="B19" s="436">
        <v>1000000</v>
      </c>
      <c r="C19" s="332">
        <v>-1000000</v>
      </c>
      <c r="D19" s="329">
        <f t="shared" si="1"/>
        <v>0</v>
      </c>
    </row>
    <row r="20" spans="1:4" ht="15.95" customHeight="1">
      <c r="A20" s="437" t="s">
        <v>510</v>
      </c>
      <c r="B20" s="446">
        <v>6142355</v>
      </c>
      <c r="C20" s="332"/>
      <c r="D20" s="329">
        <f t="shared" si="1"/>
        <v>6142355</v>
      </c>
    </row>
    <row r="21" spans="1:4" ht="15.95" customHeight="1">
      <c r="A21" s="433" t="s">
        <v>523</v>
      </c>
      <c r="B21" s="446">
        <v>800000</v>
      </c>
      <c r="C21" s="332"/>
      <c r="D21" s="329">
        <f t="shared" si="1"/>
        <v>800000</v>
      </c>
    </row>
    <row r="22" spans="1:4" ht="15.95" customHeight="1">
      <c r="A22" s="321"/>
      <c r="B22" s="332"/>
      <c r="C22" s="332"/>
      <c r="D22" s="329">
        <f t="shared" si="1"/>
        <v>0</v>
      </c>
    </row>
    <row r="23" spans="1:4" ht="15.95" customHeight="1">
      <c r="A23" s="322"/>
      <c r="B23" s="333"/>
      <c r="C23" s="333"/>
      <c r="D23" s="428">
        <f t="shared" si="1"/>
        <v>0</v>
      </c>
    </row>
    <row r="24" spans="1:4" s="47" customFormat="1" ht="18" customHeight="1">
      <c r="A24" s="323" t="s">
        <v>202</v>
      </c>
      <c r="B24" s="334">
        <f>SUM(B5:B23)</f>
        <v>402576719</v>
      </c>
      <c r="C24" s="334">
        <f>SUM(C5:C23)</f>
        <v>-1750000</v>
      </c>
      <c r="D24" s="334">
        <f>SUM(D5:D23)</f>
        <v>400826719</v>
      </c>
    </row>
  </sheetData>
  <sheetProtection selectLockedCells="1" selectUnlockedCells="1"/>
  <mergeCells count="1">
    <mergeCell ref="A1:C1"/>
  </mergeCells>
  <printOptions horizontalCentered="1"/>
  <pageMargins left="0.78740157480314965" right="0.78740157480314965" top="1.4566929133858268" bottom="0.98425196850393704" header="0.39370078740157483" footer="0.51181102362204722"/>
  <pageSetup paperSize="9" scale="94" firstPageNumber="0" orientation="landscape" horizontalDpi="300" verticalDpi="300" r:id="rId1"/>
  <headerFooter alignWithMargins="0">
    <oddHeader xml:space="preserve">&amp;C&amp;"Times New Roman CE,Félkövér"&amp;12Létavértes Városi Önkormányzat 2023. évi költségvetése&amp;R&amp;"Times New Roman CE,Félkövér dőlt"&amp;12 &amp;11 
7. melléklet a 20/2023. (XII.14) önkormányzati rendelethez
&amp;"Times New Roman CE,Normál"&amp;10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47"/>
  <sheetViews>
    <sheetView workbookViewId="0">
      <selection activeCell="K19" sqref="K19"/>
    </sheetView>
  </sheetViews>
  <sheetFormatPr defaultRowHeight="14.25" customHeight="1"/>
  <cols>
    <col min="1" max="1" width="9.1640625" style="98" customWidth="1"/>
    <col min="2" max="2" width="55.1640625" style="70" customWidth="1"/>
    <col min="3" max="3" width="19.5" style="71" customWidth="1"/>
    <col min="4" max="4" width="16.5" style="470" customWidth="1"/>
    <col min="5" max="5" width="15" style="470" bestFit="1" customWidth="1"/>
    <col min="6" max="16384" width="9.33203125" style="470"/>
  </cols>
  <sheetData>
    <row r="1" spans="1:5" s="455" customFormat="1" ht="16.5" customHeight="1">
      <c r="A1" s="453"/>
      <c r="B1" s="454"/>
      <c r="C1" s="497" t="s">
        <v>546</v>
      </c>
      <c r="D1" s="497"/>
      <c r="E1" s="497"/>
    </row>
    <row r="2" spans="1:5" s="460" customFormat="1" ht="15" customHeight="1">
      <c r="A2" s="456" t="s">
        <v>137</v>
      </c>
      <c r="B2" s="457" t="s">
        <v>206</v>
      </c>
      <c r="C2" s="458"/>
      <c r="D2" s="458"/>
      <c r="E2" s="459" t="s">
        <v>207</v>
      </c>
    </row>
    <row r="3" spans="1:5" s="460" customFormat="1" ht="13.5" customHeight="1">
      <c r="A3" s="461" t="s">
        <v>208</v>
      </c>
      <c r="B3" s="462" t="s">
        <v>209</v>
      </c>
      <c r="C3" s="463"/>
      <c r="D3" s="463"/>
      <c r="E3" s="464">
        <v>1</v>
      </c>
    </row>
    <row r="4" spans="1:5" s="460" customFormat="1" ht="15.95" customHeight="1">
      <c r="A4" s="465"/>
      <c r="B4" s="465"/>
      <c r="E4" s="466" t="s">
        <v>541</v>
      </c>
    </row>
    <row r="5" spans="1:5" ht="38.25" customHeight="1">
      <c r="A5" s="72" t="s">
        <v>210</v>
      </c>
      <c r="B5" s="467" t="s">
        <v>211</v>
      </c>
      <c r="C5" s="468" t="s">
        <v>516</v>
      </c>
      <c r="D5" s="469" t="s">
        <v>466</v>
      </c>
      <c r="E5" s="468" t="s">
        <v>516</v>
      </c>
    </row>
    <row r="6" spans="1:5" s="471" customFormat="1" ht="12.95" customHeight="1">
      <c r="A6" s="54">
        <v>1</v>
      </c>
      <c r="B6" s="339">
        <v>2</v>
      </c>
      <c r="C6" s="352">
        <v>3</v>
      </c>
      <c r="D6" s="345">
        <v>4</v>
      </c>
      <c r="E6" s="55">
        <v>5</v>
      </c>
    </row>
    <row r="7" spans="1:5" s="471" customFormat="1" ht="15.95" customHeight="1">
      <c r="A7" s="472"/>
      <c r="B7" s="473" t="s">
        <v>135</v>
      </c>
      <c r="C7" s="474"/>
      <c r="D7" s="475"/>
      <c r="E7" s="475"/>
    </row>
    <row r="8" spans="1:5" s="471" customFormat="1" ht="12" customHeight="1">
      <c r="A8" s="6" t="s">
        <v>4</v>
      </c>
      <c r="B8" s="261" t="s">
        <v>445</v>
      </c>
      <c r="C8" s="353">
        <f>+C9+C10+C11+C12+C13+C14+C15</f>
        <v>927141200</v>
      </c>
      <c r="D8" s="353">
        <f>+D9+D10+D11+D12+D13+D14+D15</f>
        <v>6562921</v>
      </c>
      <c r="E8" s="353">
        <f>+E9+E10+E11+E12+E13+E14+E15</f>
        <v>933704121</v>
      </c>
    </row>
    <row r="9" spans="1:5" s="476" customFormat="1" ht="12" customHeight="1">
      <c r="A9" s="58" t="s">
        <v>263</v>
      </c>
      <c r="B9" s="262" t="s">
        <v>5</v>
      </c>
      <c r="C9" s="413">
        <v>236520164</v>
      </c>
      <c r="D9" s="422">
        <v>-110000</v>
      </c>
      <c r="E9" s="8">
        <f t="shared" ref="E9:E14" si="0">SUM(C9:D9)</f>
        <v>236410164</v>
      </c>
    </row>
    <row r="10" spans="1:5" ht="12" customHeight="1">
      <c r="A10" s="59" t="s">
        <v>264</v>
      </c>
      <c r="B10" s="263" t="s">
        <v>6</v>
      </c>
      <c r="C10" s="414">
        <v>349745510</v>
      </c>
      <c r="D10" s="414">
        <v>-1650305</v>
      </c>
      <c r="E10" s="9">
        <f t="shared" si="0"/>
        <v>348095205</v>
      </c>
    </row>
    <row r="11" spans="1:5" ht="12" customHeight="1">
      <c r="A11" s="59" t="s">
        <v>486</v>
      </c>
      <c r="B11" s="477" t="s">
        <v>487</v>
      </c>
      <c r="C11" s="414">
        <v>150197200</v>
      </c>
      <c r="D11" s="414">
        <v>10155458</v>
      </c>
      <c r="E11" s="9">
        <f t="shared" si="0"/>
        <v>160352658</v>
      </c>
    </row>
    <row r="12" spans="1:5" ht="12" customHeight="1">
      <c r="A12" s="59" t="s">
        <v>488</v>
      </c>
      <c r="B12" s="477" t="s">
        <v>489</v>
      </c>
      <c r="C12" s="414">
        <v>148241105</v>
      </c>
      <c r="D12" s="414">
        <v>-5848232</v>
      </c>
      <c r="E12" s="9">
        <f t="shared" si="0"/>
        <v>142392873</v>
      </c>
    </row>
    <row r="13" spans="1:5" ht="12" customHeight="1">
      <c r="A13" s="59" t="s">
        <v>265</v>
      </c>
      <c r="B13" s="263" t="s">
        <v>7</v>
      </c>
      <c r="C13" s="414">
        <v>21948971</v>
      </c>
      <c r="D13" s="414"/>
      <c r="E13" s="9">
        <f t="shared" si="0"/>
        <v>21948971</v>
      </c>
    </row>
    <row r="14" spans="1:5" ht="12" customHeight="1">
      <c r="A14" s="59" t="s">
        <v>266</v>
      </c>
      <c r="B14" s="263" t="s">
        <v>365</v>
      </c>
      <c r="C14" s="415">
        <v>17660930</v>
      </c>
      <c r="D14" s="348">
        <v>4016000</v>
      </c>
      <c r="E14" s="284">
        <f t="shared" si="0"/>
        <v>21676930</v>
      </c>
    </row>
    <row r="15" spans="1:5" s="476" customFormat="1" ht="12" customHeight="1">
      <c r="A15" s="60" t="s">
        <v>267</v>
      </c>
      <c r="B15" s="340" t="s">
        <v>366</v>
      </c>
      <c r="C15" s="416">
        <v>2827320</v>
      </c>
      <c r="D15" s="349"/>
      <c r="E15" s="335">
        <f>SUM(C15:D15)</f>
        <v>2827320</v>
      </c>
    </row>
    <row r="16" spans="1:5" s="476" customFormat="1" ht="12" customHeight="1">
      <c r="A16" s="6" t="s">
        <v>8</v>
      </c>
      <c r="B16" s="238" t="s">
        <v>446</v>
      </c>
      <c r="C16" s="417">
        <f>+C17+C18+C19+C20+C21</f>
        <v>177010137</v>
      </c>
      <c r="D16" s="346">
        <f>+D17+D18+D19+D20+D21</f>
        <v>0</v>
      </c>
      <c r="E16" s="7">
        <f>+E17+E18+E19+E20+E21</f>
        <v>177010137</v>
      </c>
    </row>
    <row r="17" spans="1:5" s="476" customFormat="1" ht="12" customHeight="1">
      <c r="A17" s="58" t="s">
        <v>268</v>
      </c>
      <c r="B17" s="262" t="s">
        <v>9</v>
      </c>
      <c r="C17" s="418"/>
      <c r="D17" s="347"/>
      <c r="E17" s="8"/>
    </row>
    <row r="18" spans="1:5" s="476" customFormat="1" ht="12" customHeight="1">
      <c r="A18" s="59" t="s">
        <v>269</v>
      </c>
      <c r="B18" s="263" t="s">
        <v>10</v>
      </c>
      <c r="C18" s="419"/>
      <c r="D18" s="15"/>
      <c r="E18" s="9"/>
    </row>
    <row r="19" spans="1:5" s="476" customFormat="1" ht="12" customHeight="1">
      <c r="A19" s="59" t="s">
        <v>270</v>
      </c>
      <c r="B19" s="402" t="s">
        <v>494</v>
      </c>
      <c r="C19" s="419"/>
      <c r="D19" s="15"/>
      <c r="E19" s="9"/>
    </row>
    <row r="20" spans="1:5" s="476" customFormat="1" ht="12" customHeight="1">
      <c r="A20" s="59" t="s">
        <v>271</v>
      </c>
      <c r="B20" s="402" t="s">
        <v>11</v>
      </c>
      <c r="C20" s="419"/>
      <c r="D20" s="15"/>
      <c r="E20" s="9"/>
    </row>
    <row r="21" spans="1:5" s="476" customFormat="1" ht="12" customHeight="1">
      <c r="A21" s="59" t="s">
        <v>272</v>
      </c>
      <c r="B21" s="263" t="s">
        <v>12</v>
      </c>
      <c r="C21" s="414">
        <v>177010137</v>
      </c>
      <c r="D21" s="15"/>
      <c r="E21" s="9">
        <f>SUM(C21:D21)</f>
        <v>177010137</v>
      </c>
    </row>
    <row r="22" spans="1:5" ht="12" customHeight="1">
      <c r="A22" s="6" t="s">
        <v>13</v>
      </c>
      <c r="B22" s="261" t="s">
        <v>447</v>
      </c>
      <c r="C22" s="417">
        <f>+C23+C24+C25+C26+C27</f>
        <v>823727089</v>
      </c>
      <c r="D22" s="346">
        <f>+D23+D24+D25+D26+D27</f>
        <v>0</v>
      </c>
      <c r="E22" s="7">
        <f>+E23+E24+E25+E26+E27</f>
        <v>823727089</v>
      </c>
    </row>
    <row r="23" spans="1:5" ht="12" customHeight="1">
      <c r="A23" s="58" t="s">
        <v>273</v>
      </c>
      <c r="B23" s="262" t="s">
        <v>14</v>
      </c>
      <c r="C23" s="418"/>
      <c r="D23" s="347"/>
      <c r="E23" s="8"/>
    </row>
    <row r="24" spans="1:5" s="476" customFormat="1" ht="12" customHeight="1">
      <c r="A24" s="59" t="s">
        <v>274</v>
      </c>
      <c r="B24" s="263" t="s">
        <v>15</v>
      </c>
      <c r="C24" s="419"/>
      <c r="D24" s="15"/>
      <c r="E24" s="9"/>
    </row>
    <row r="25" spans="1:5" ht="12" customHeight="1">
      <c r="A25" s="59" t="s">
        <v>275</v>
      </c>
      <c r="B25" s="395" t="s">
        <v>16</v>
      </c>
      <c r="C25" s="419"/>
      <c r="D25" s="15"/>
      <c r="E25" s="9"/>
    </row>
    <row r="26" spans="1:5" ht="12" customHeight="1">
      <c r="A26" s="59" t="s">
        <v>276</v>
      </c>
      <c r="B26" s="395" t="s">
        <v>17</v>
      </c>
      <c r="C26" s="419"/>
      <c r="D26" s="15"/>
      <c r="E26" s="9"/>
    </row>
    <row r="27" spans="1:5" ht="12" customHeight="1">
      <c r="A27" s="59" t="s">
        <v>277</v>
      </c>
      <c r="B27" s="263" t="s">
        <v>18</v>
      </c>
      <c r="C27" s="414">
        <v>823727089</v>
      </c>
      <c r="D27" s="15"/>
      <c r="E27" s="9">
        <f>SUM(C27:D27)</f>
        <v>823727089</v>
      </c>
    </row>
    <row r="28" spans="1:5" ht="12" customHeight="1">
      <c r="A28" s="6" t="s">
        <v>19</v>
      </c>
      <c r="B28" s="261" t="s">
        <v>448</v>
      </c>
      <c r="C28" s="417">
        <f>+C29+C32++C33</f>
        <v>164800000</v>
      </c>
      <c r="D28" s="346">
        <f>+D29+D32++D33</f>
        <v>0</v>
      </c>
      <c r="E28" s="7">
        <f>+E29+E32++E33</f>
        <v>164800000</v>
      </c>
    </row>
    <row r="29" spans="1:5" ht="12" customHeight="1">
      <c r="A29" s="59" t="s">
        <v>281</v>
      </c>
      <c r="B29" s="263" t="s">
        <v>440</v>
      </c>
      <c r="C29" s="420">
        <f>SUM(C30:C31)</f>
        <v>154000000</v>
      </c>
      <c r="D29" s="348">
        <f>SUM(D30:D31)</f>
        <v>0</v>
      </c>
      <c r="E29" s="284">
        <f>SUM(C29:D29)</f>
        <v>154000000</v>
      </c>
    </row>
    <row r="30" spans="1:5" ht="12" customHeight="1">
      <c r="A30" s="59" t="s">
        <v>278</v>
      </c>
      <c r="B30" s="263" t="s">
        <v>20</v>
      </c>
      <c r="C30" s="414">
        <v>14000000</v>
      </c>
      <c r="D30" s="15"/>
      <c r="E30" s="9">
        <f>SUM(C30:D30)</f>
        <v>14000000</v>
      </c>
    </row>
    <row r="31" spans="1:5" ht="12" customHeight="1">
      <c r="A31" s="59" t="s">
        <v>279</v>
      </c>
      <c r="B31" s="263" t="s">
        <v>21</v>
      </c>
      <c r="C31" s="414">
        <v>140000000</v>
      </c>
      <c r="D31" s="15"/>
      <c r="E31" s="9">
        <f>SUM(C31:D31)</f>
        <v>140000000</v>
      </c>
    </row>
    <row r="32" spans="1:5" ht="12" customHeight="1">
      <c r="A32" s="59" t="s">
        <v>499</v>
      </c>
      <c r="B32" s="263" t="s">
        <v>514</v>
      </c>
      <c r="C32" s="414">
        <v>10000000</v>
      </c>
      <c r="D32" s="15"/>
      <c r="E32" s="9">
        <f>SUM(C32:D32)</f>
        <v>10000000</v>
      </c>
    </row>
    <row r="33" spans="1:5" ht="12" customHeight="1">
      <c r="A33" s="60" t="s">
        <v>280</v>
      </c>
      <c r="B33" s="340" t="s">
        <v>22</v>
      </c>
      <c r="C33" s="421">
        <v>800000</v>
      </c>
      <c r="D33" s="16"/>
      <c r="E33" s="10">
        <f>SUM(C33:D33)</f>
        <v>800000</v>
      </c>
    </row>
    <row r="34" spans="1:5" ht="12" customHeight="1">
      <c r="A34" s="6" t="s">
        <v>23</v>
      </c>
      <c r="B34" s="261" t="s">
        <v>449</v>
      </c>
      <c r="C34" s="417">
        <f>SUM(C35:C45)</f>
        <v>164454953</v>
      </c>
      <c r="D34" s="346">
        <f>SUM(D35:D45)</f>
        <v>0</v>
      </c>
      <c r="E34" s="7">
        <f>SUM(E35:E45)</f>
        <v>164454953</v>
      </c>
    </row>
    <row r="35" spans="1:5" ht="12" customHeight="1">
      <c r="A35" s="58" t="s">
        <v>282</v>
      </c>
      <c r="B35" s="262" t="s">
        <v>24</v>
      </c>
      <c r="C35" s="422">
        <v>32200000</v>
      </c>
      <c r="D35" s="347"/>
      <c r="E35" s="8">
        <f>SUM(C35:D35)</f>
        <v>32200000</v>
      </c>
    </row>
    <row r="36" spans="1:5" ht="12" customHeight="1">
      <c r="A36" s="59" t="s">
        <v>283</v>
      </c>
      <c r="B36" s="263" t="s">
        <v>25</v>
      </c>
      <c r="C36" s="414">
        <v>107294029</v>
      </c>
      <c r="D36" s="15"/>
      <c r="E36" s="9">
        <f>SUM(C36:D36)</f>
        <v>107294029</v>
      </c>
    </row>
    <row r="37" spans="1:5" ht="12" customHeight="1">
      <c r="A37" s="59" t="s">
        <v>284</v>
      </c>
      <c r="B37" s="263" t="s">
        <v>26</v>
      </c>
      <c r="C37" s="414">
        <v>4024800</v>
      </c>
      <c r="D37" s="15"/>
      <c r="E37" s="9">
        <f>SUM(C37:D37)</f>
        <v>4024800</v>
      </c>
    </row>
    <row r="38" spans="1:5" ht="12" customHeight="1">
      <c r="A38" s="59" t="s">
        <v>285</v>
      </c>
      <c r="B38" s="263" t="s">
        <v>27</v>
      </c>
      <c r="C38" s="414"/>
      <c r="D38" s="15"/>
      <c r="E38" s="9"/>
    </row>
    <row r="39" spans="1:5" ht="12" customHeight="1">
      <c r="A39" s="59" t="s">
        <v>286</v>
      </c>
      <c r="B39" s="263" t="s">
        <v>28</v>
      </c>
      <c r="C39" s="414"/>
      <c r="D39" s="15"/>
      <c r="E39" s="9"/>
    </row>
    <row r="40" spans="1:5" ht="12" customHeight="1">
      <c r="A40" s="59" t="s">
        <v>287</v>
      </c>
      <c r="B40" s="263" t="s">
        <v>29</v>
      </c>
      <c r="C40" s="414">
        <v>20936124</v>
      </c>
      <c r="D40" s="15"/>
      <c r="E40" s="9">
        <f>SUM(C40:D40)</f>
        <v>20936124</v>
      </c>
    </row>
    <row r="41" spans="1:5" ht="12" customHeight="1">
      <c r="A41" s="59" t="s">
        <v>288</v>
      </c>
      <c r="B41" s="263" t="s">
        <v>30</v>
      </c>
      <c r="C41" s="419"/>
      <c r="D41" s="15"/>
      <c r="E41" s="9"/>
    </row>
    <row r="42" spans="1:5" ht="12" customHeight="1">
      <c r="A42" s="59" t="s">
        <v>289</v>
      </c>
      <c r="B42" s="263" t="s">
        <v>442</v>
      </c>
      <c r="C42" s="419"/>
      <c r="D42" s="15"/>
      <c r="E42" s="9"/>
    </row>
    <row r="43" spans="1:5" ht="12" customHeight="1">
      <c r="A43" s="59" t="s">
        <v>290</v>
      </c>
      <c r="B43" s="263" t="s">
        <v>32</v>
      </c>
      <c r="C43" s="419"/>
      <c r="D43" s="15"/>
      <c r="E43" s="9"/>
    </row>
    <row r="44" spans="1:5" ht="12" customHeight="1">
      <c r="A44" s="60" t="s">
        <v>292</v>
      </c>
      <c r="B44" s="340" t="s">
        <v>443</v>
      </c>
      <c r="C44" s="423"/>
      <c r="D44" s="16"/>
      <c r="E44" s="10"/>
    </row>
    <row r="45" spans="1:5" ht="12" customHeight="1">
      <c r="A45" s="60" t="s">
        <v>291</v>
      </c>
      <c r="B45" s="340" t="s">
        <v>33</v>
      </c>
      <c r="C45" s="423"/>
      <c r="D45" s="16"/>
      <c r="E45" s="10"/>
    </row>
    <row r="46" spans="1:5" ht="12" customHeight="1">
      <c r="A46" s="6" t="s">
        <v>34</v>
      </c>
      <c r="B46" s="261" t="s">
        <v>450</v>
      </c>
      <c r="C46" s="417">
        <f>SUM(C47:C51)</f>
        <v>105227338</v>
      </c>
      <c r="D46" s="346">
        <f>SUM(D47:D51)</f>
        <v>0</v>
      </c>
      <c r="E46" s="7">
        <f>SUM(E47:E51)</f>
        <v>105227338</v>
      </c>
    </row>
    <row r="47" spans="1:5" ht="12" customHeight="1">
      <c r="A47" s="58" t="s">
        <v>294</v>
      </c>
      <c r="B47" s="262" t="s">
        <v>35</v>
      </c>
      <c r="C47" s="418"/>
      <c r="D47" s="347"/>
      <c r="E47" s="8"/>
    </row>
    <row r="48" spans="1:5" ht="12" customHeight="1">
      <c r="A48" s="59" t="s">
        <v>295</v>
      </c>
      <c r="B48" s="263" t="s">
        <v>36</v>
      </c>
      <c r="C48" s="419">
        <v>105227338</v>
      </c>
      <c r="D48" s="15"/>
      <c r="E48" s="9">
        <f>SUM(C48:D48)</f>
        <v>105227338</v>
      </c>
    </row>
    <row r="49" spans="1:5" ht="12" customHeight="1">
      <c r="A49" s="59" t="s">
        <v>296</v>
      </c>
      <c r="B49" s="263" t="s">
        <v>37</v>
      </c>
      <c r="C49" s="419"/>
      <c r="D49" s="15"/>
      <c r="E49" s="9">
        <f>SUM(C49:D49)</f>
        <v>0</v>
      </c>
    </row>
    <row r="50" spans="1:5" ht="12" customHeight="1">
      <c r="A50" s="59" t="s">
        <v>297</v>
      </c>
      <c r="B50" s="263" t="s">
        <v>38</v>
      </c>
      <c r="C50" s="419"/>
      <c r="D50" s="15"/>
      <c r="E50" s="9"/>
    </row>
    <row r="51" spans="1:5" ht="12" customHeight="1">
      <c r="A51" s="60" t="s">
        <v>298</v>
      </c>
      <c r="B51" s="340" t="s">
        <v>39</v>
      </c>
      <c r="C51" s="423"/>
      <c r="D51" s="16"/>
      <c r="E51" s="10"/>
    </row>
    <row r="52" spans="1:5" ht="12" customHeight="1">
      <c r="A52" s="6" t="s">
        <v>40</v>
      </c>
      <c r="B52" s="261" t="s">
        <v>451</v>
      </c>
      <c r="C52" s="417">
        <f>SUM(C53:C55)</f>
        <v>0</v>
      </c>
      <c r="D52" s="346">
        <f>SUM(D53:D55)</f>
        <v>0</v>
      </c>
      <c r="E52" s="7">
        <f>SUM(E53:E55)</f>
        <v>0</v>
      </c>
    </row>
    <row r="53" spans="1:5" ht="12" customHeight="1">
      <c r="A53" s="58" t="s">
        <v>299</v>
      </c>
      <c r="B53" s="403" t="s">
        <v>490</v>
      </c>
      <c r="C53" s="418"/>
      <c r="D53" s="347"/>
      <c r="E53" s="8"/>
    </row>
    <row r="54" spans="1:5" ht="12" customHeight="1">
      <c r="A54" s="59" t="s">
        <v>300</v>
      </c>
      <c r="B54" s="402" t="s">
        <v>491</v>
      </c>
      <c r="C54" s="419"/>
      <c r="D54" s="15"/>
      <c r="E54" s="9">
        <f>SUM(C54:D54)</f>
        <v>0</v>
      </c>
    </row>
    <row r="55" spans="1:5" ht="12" customHeight="1">
      <c r="A55" s="59" t="s">
        <v>301</v>
      </c>
      <c r="B55" s="402" t="s">
        <v>43</v>
      </c>
      <c r="C55" s="419"/>
      <c r="D55" s="15"/>
      <c r="E55" s="9">
        <f>SUM(C55:D55)</f>
        <v>0</v>
      </c>
    </row>
    <row r="56" spans="1:5" ht="12" customHeight="1">
      <c r="A56" s="60" t="s">
        <v>301</v>
      </c>
      <c r="B56" s="404" t="s">
        <v>44</v>
      </c>
      <c r="C56" s="423"/>
      <c r="D56" s="16"/>
      <c r="E56" s="10"/>
    </row>
    <row r="57" spans="1:5" ht="12" customHeight="1">
      <c r="A57" s="6" t="s">
        <v>45</v>
      </c>
      <c r="B57" s="238" t="s">
        <v>452</v>
      </c>
      <c r="C57" s="417">
        <f>SUM(C58:C60)</f>
        <v>0</v>
      </c>
      <c r="D57" s="346">
        <f>SUM(D58:D60)</f>
        <v>0</v>
      </c>
      <c r="E57" s="7">
        <f>SUM(E58:E60)</f>
        <v>0</v>
      </c>
    </row>
    <row r="58" spans="1:5" ht="12" customHeight="1">
      <c r="A58" s="58" t="s">
        <v>302</v>
      </c>
      <c r="B58" s="403" t="s">
        <v>492</v>
      </c>
      <c r="C58" s="419"/>
      <c r="D58" s="15"/>
      <c r="E58" s="9"/>
    </row>
    <row r="59" spans="1:5" ht="12" customHeight="1">
      <c r="A59" s="59" t="s">
        <v>303</v>
      </c>
      <c r="B59" s="402" t="s">
        <v>493</v>
      </c>
      <c r="C59" s="419"/>
      <c r="D59" s="15"/>
      <c r="E59" s="9">
        <f>SUM(C59:D59)</f>
        <v>0</v>
      </c>
    </row>
    <row r="60" spans="1:5" ht="12" customHeight="1">
      <c r="A60" s="59" t="s">
        <v>304</v>
      </c>
      <c r="B60" s="402" t="s">
        <v>48</v>
      </c>
      <c r="C60" s="419"/>
      <c r="D60" s="15"/>
      <c r="E60" s="9">
        <f>SUM(C60:D60)</f>
        <v>0</v>
      </c>
    </row>
    <row r="61" spans="1:5" ht="12" customHeight="1">
      <c r="A61" s="60" t="s">
        <v>304</v>
      </c>
      <c r="B61" s="340" t="s">
        <v>49</v>
      </c>
      <c r="C61" s="419"/>
      <c r="D61" s="15"/>
      <c r="E61" s="9"/>
    </row>
    <row r="62" spans="1:5" ht="12" customHeight="1">
      <c r="A62" s="6" t="s">
        <v>50</v>
      </c>
      <c r="B62" s="261" t="s">
        <v>51</v>
      </c>
      <c r="C62" s="417">
        <f>+C8+C16+C22+C28+C34+C46+C52+C57</f>
        <v>2362360717</v>
      </c>
      <c r="D62" s="346">
        <f>+D8+D16+D22+D28+D34+D46+D52+D57</f>
        <v>6562921</v>
      </c>
      <c r="E62" s="7">
        <f>+E8+E16+E22+E28+E34+E46+E52+E57</f>
        <v>2368923638</v>
      </c>
    </row>
    <row r="63" spans="1:5" ht="12" customHeight="1">
      <c r="A63" s="61" t="s">
        <v>213</v>
      </c>
      <c r="B63" s="238" t="s">
        <v>453</v>
      </c>
      <c r="C63" s="417">
        <f>SUM(C64:C66)</f>
        <v>0</v>
      </c>
      <c r="D63" s="346">
        <f>SUM(D64:D66)</f>
        <v>0</v>
      </c>
      <c r="E63" s="7">
        <f>SUM(E64:E66)</f>
        <v>0</v>
      </c>
    </row>
    <row r="64" spans="1:5" ht="12" customHeight="1">
      <c r="A64" s="58" t="s">
        <v>305</v>
      </c>
      <c r="B64" s="262" t="s">
        <v>52</v>
      </c>
      <c r="C64" s="419"/>
      <c r="D64" s="15"/>
      <c r="E64" s="9"/>
    </row>
    <row r="65" spans="1:5" ht="12" customHeight="1">
      <c r="A65" s="59" t="s">
        <v>306</v>
      </c>
      <c r="B65" s="263" t="s">
        <v>53</v>
      </c>
      <c r="C65" s="419"/>
      <c r="D65" s="15"/>
      <c r="E65" s="9"/>
    </row>
    <row r="66" spans="1:5" ht="12" customHeight="1">
      <c r="A66" s="60" t="s">
        <v>307</v>
      </c>
      <c r="B66" s="341" t="s">
        <v>54</v>
      </c>
      <c r="C66" s="419"/>
      <c r="D66" s="15"/>
      <c r="E66" s="9"/>
    </row>
    <row r="67" spans="1:5" ht="12" customHeight="1">
      <c r="A67" s="61" t="s">
        <v>55</v>
      </c>
      <c r="B67" s="238" t="s">
        <v>454</v>
      </c>
      <c r="C67" s="417">
        <f>SUM(C68:C71)</f>
        <v>0</v>
      </c>
      <c r="D67" s="346">
        <f>SUM(D68:D71)</f>
        <v>0</v>
      </c>
      <c r="E67" s="7">
        <f>SUM(E68:E71)</f>
        <v>0</v>
      </c>
    </row>
    <row r="68" spans="1:5" ht="12" customHeight="1">
      <c r="A68" s="58" t="s">
        <v>402</v>
      </c>
      <c r="B68" s="262" t="s">
        <v>56</v>
      </c>
      <c r="C68" s="419"/>
      <c r="D68" s="15"/>
      <c r="E68" s="9"/>
    </row>
    <row r="69" spans="1:5" ht="12" customHeight="1">
      <c r="A69" s="59" t="s">
        <v>402</v>
      </c>
      <c r="B69" s="263" t="s">
        <v>57</v>
      </c>
      <c r="C69" s="419"/>
      <c r="D69" s="15"/>
      <c r="E69" s="9"/>
    </row>
    <row r="70" spans="1:5" ht="12" customHeight="1">
      <c r="A70" s="58" t="s">
        <v>402</v>
      </c>
      <c r="B70" s="263" t="s">
        <v>58</v>
      </c>
      <c r="C70" s="419"/>
      <c r="D70" s="15"/>
      <c r="E70" s="9"/>
    </row>
    <row r="71" spans="1:5" ht="12" customHeight="1">
      <c r="A71" s="59" t="s">
        <v>402</v>
      </c>
      <c r="B71" s="340" t="s">
        <v>59</v>
      </c>
      <c r="C71" s="419"/>
      <c r="D71" s="15"/>
      <c r="E71" s="9"/>
    </row>
    <row r="72" spans="1:5" ht="12" customHeight="1">
      <c r="A72" s="61" t="s">
        <v>60</v>
      </c>
      <c r="B72" s="238" t="s">
        <v>455</v>
      </c>
      <c r="C72" s="417">
        <f>SUM(C73:C74)</f>
        <v>510989164</v>
      </c>
      <c r="D72" s="346">
        <f>SUM(D73:D74)</f>
        <v>0</v>
      </c>
      <c r="E72" s="7">
        <f>SUM(E73:E74)</f>
        <v>510989164</v>
      </c>
    </row>
    <row r="73" spans="1:5" ht="12" customHeight="1">
      <c r="A73" s="58" t="s">
        <v>403</v>
      </c>
      <c r="B73" s="262" t="s">
        <v>61</v>
      </c>
      <c r="C73" s="419">
        <v>510989164</v>
      </c>
      <c r="D73" s="15"/>
      <c r="E73" s="9">
        <f>SUM(C73:D73)</f>
        <v>510989164</v>
      </c>
    </row>
    <row r="74" spans="1:5" ht="12" customHeight="1">
      <c r="A74" s="60" t="s">
        <v>444</v>
      </c>
      <c r="B74" s="340" t="s">
        <v>62</v>
      </c>
      <c r="C74" s="419"/>
      <c r="D74" s="15"/>
      <c r="E74" s="9"/>
    </row>
    <row r="75" spans="1:5" s="476" customFormat="1" ht="12" customHeight="1">
      <c r="A75" s="61" t="s">
        <v>63</v>
      </c>
      <c r="B75" s="238" t="s">
        <v>456</v>
      </c>
      <c r="C75" s="417">
        <f>SUM(C76:C78)</f>
        <v>35000000</v>
      </c>
      <c r="D75" s="346">
        <f>SUM(D76:D78)</f>
        <v>0</v>
      </c>
      <c r="E75" s="7">
        <f>SUM(E76:E78)</f>
        <v>35000000</v>
      </c>
    </row>
    <row r="76" spans="1:5" ht="12" customHeight="1">
      <c r="A76" s="58" t="s">
        <v>308</v>
      </c>
      <c r="B76" s="262" t="s">
        <v>64</v>
      </c>
      <c r="C76" s="419">
        <v>35000000</v>
      </c>
      <c r="D76" s="15"/>
      <c r="E76" s="9">
        <f>SUM(C76:D76)</f>
        <v>35000000</v>
      </c>
    </row>
    <row r="77" spans="1:5" ht="12" customHeight="1">
      <c r="A77" s="59" t="s">
        <v>404</v>
      </c>
      <c r="B77" s="263" t="s">
        <v>65</v>
      </c>
      <c r="C77" s="419"/>
      <c r="D77" s="15"/>
      <c r="E77" s="9"/>
    </row>
    <row r="78" spans="1:5" ht="12" customHeight="1">
      <c r="A78" s="60" t="s">
        <v>309</v>
      </c>
      <c r="B78" s="340" t="s">
        <v>66</v>
      </c>
      <c r="C78" s="419"/>
      <c r="D78" s="15"/>
      <c r="E78" s="9"/>
    </row>
    <row r="79" spans="1:5" ht="12" customHeight="1">
      <c r="A79" s="61" t="s">
        <v>67</v>
      </c>
      <c r="B79" s="238" t="s">
        <v>457</v>
      </c>
      <c r="C79" s="417">
        <f>SUM(C80:C83)</f>
        <v>0</v>
      </c>
      <c r="D79" s="346">
        <f>SUM(D80:D83)</f>
        <v>0</v>
      </c>
      <c r="E79" s="7">
        <f>SUM(E80:E83)</f>
        <v>0</v>
      </c>
    </row>
    <row r="80" spans="1:5" ht="12" customHeight="1">
      <c r="A80" s="62" t="s">
        <v>407</v>
      </c>
      <c r="B80" s="262" t="s">
        <v>68</v>
      </c>
      <c r="C80" s="419"/>
      <c r="D80" s="15"/>
      <c r="E80" s="9"/>
    </row>
    <row r="81" spans="1:5" ht="12" customHeight="1">
      <c r="A81" s="63" t="s">
        <v>407</v>
      </c>
      <c r="B81" s="263" t="s">
        <v>69</v>
      </c>
      <c r="C81" s="419"/>
      <c r="D81" s="15"/>
      <c r="E81" s="9"/>
    </row>
    <row r="82" spans="1:5" ht="12" customHeight="1">
      <c r="A82" s="63" t="s">
        <v>407</v>
      </c>
      <c r="B82" s="263" t="s">
        <v>70</v>
      </c>
      <c r="C82" s="419"/>
      <c r="D82" s="15"/>
      <c r="E82" s="9"/>
    </row>
    <row r="83" spans="1:5" s="476" customFormat="1" ht="12" customHeight="1">
      <c r="A83" s="64" t="s">
        <v>407</v>
      </c>
      <c r="B83" s="340" t="s">
        <v>71</v>
      </c>
      <c r="C83" s="419"/>
      <c r="D83" s="15"/>
      <c r="E83" s="9"/>
    </row>
    <row r="84" spans="1:5" s="476" customFormat="1" ht="12" customHeight="1">
      <c r="A84" s="61" t="s">
        <v>408</v>
      </c>
      <c r="B84" s="238" t="s">
        <v>72</v>
      </c>
      <c r="C84" s="424"/>
      <c r="D84" s="350"/>
      <c r="E84" s="11"/>
    </row>
    <row r="85" spans="1:5" s="476" customFormat="1" ht="12" customHeight="1">
      <c r="A85" s="61" t="s">
        <v>409</v>
      </c>
      <c r="B85" s="238" t="s">
        <v>311</v>
      </c>
      <c r="C85" s="424"/>
      <c r="D85" s="350"/>
      <c r="E85" s="11"/>
    </row>
    <row r="86" spans="1:5" s="476" customFormat="1" ht="12" customHeight="1">
      <c r="A86" s="61" t="s">
        <v>73</v>
      </c>
      <c r="B86" s="342" t="s">
        <v>74</v>
      </c>
      <c r="C86" s="417">
        <f>+C63+C67+C72+C75+C79+C84</f>
        <v>545989164</v>
      </c>
      <c r="D86" s="346">
        <f>+D63+D67+D72+D75+D79+D84</f>
        <v>0</v>
      </c>
      <c r="E86" s="7">
        <f>+E63+E67+E72+E75+E79+E84</f>
        <v>545989164</v>
      </c>
    </row>
    <row r="87" spans="1:5" s="476" customFormat="1" ht="12" customHeight="1">
      <c r="A87" s="65" t="s">
        <v>75</v>
      </c>
      <c r="B87" s="343" t="s">
        <v>214</v>
      </c>
      <c r="C87" s="425">
        <f>+C62+C86</f>
        <v>2908349881</v>
      </c>
      <c r="D87" s="346">
        <f>+D62+D86</f>
        <v>6562921</v>
      </c>
      <c r="E87" s="7">
        <f>+E62+E86</f>
        <v>2914912802</v>
      </c>
    </row>
    <row r="88" spans="1:5" ht="15" customHeight="1">
      <c r="A88" s="66"/>
      <c r="B88" s="478"/>
      <c r="C88" s="68"/>
      <c r="D88" s="68"/>
      <c r="E88" s="68"/>
    </row>
    <row r="89" spans="1:5" ht="12.75" customHeight="1">
      <c r="A89" s="69"/>
      <c r="D89" s="71"/>
      <c r="E89" s="71"/>
    </row>
    <row r="90" spans="1:5" s="471" customFormat="1" ht="16.5" customHeight="1">
      <c r="A90" s="72"/>
      <c r="B90" s="479" t="s">
        <v>136</v>
      </c>
      <c r="C90" s="366"/>
      <c r="D90" s="74"/>
      <c r="E90" s="74"/>
    </row>
    <row r="91" spans="1:5" s="476" customFormat="1" ht="12" customHeight="1">
      <c r="A91" s="2" t="s">
        <v>4</v>
      </c>
      <c r="B91" s="265" t="s">
        <v>79</v>
      </c>
      <c r="C91" s="367">
        <f>SUM(C92:C96)</f>
        <v>771192710</v>
      </c>
      <c r="D91" s="361">
        <f>SUM(D92:D96)</f>
        <v>4016000</v>
      </c>
      <c r="E91" s="12">
        <f>SUM(E92:E96)</f>
        <v>775208710</v>
      </c>
    </row>
    <row r="92" spans="1:5" ht="12" customHeight="1">
      <c r="A92" s="75" t="s">
        <v>314</v>
      </c>
      <c r="B92" s="266" t="s">
        <v>80</v>
      </c>
      <c r="C92" s="413">
        <v>270308881</v>
      </c>
      <c r="D92" s="362"/>
      <c r="E92" s="13">
        <f>SUM(C92:D92)</f>
        <v>270308881</v>
      </c>
    </row>
    <row r="93" spans="1:5" ht="12" customHeight="1">
      <c r="A93" s="59" t="s">
        <v>315</v>
      </c>
      <c r="B93" s="267" t="s">
        <v>81</v>
      </c>
      <c r="C93" s="414">
        <v>32187034</v>
      </c>
      <c r="D93" s="15"/>
      <c r="E93" s="9">
        <f>SUM(C93:D93)</f>
        <v>32187034</v>
      </c>
    </row>
    <row r="94" spans="1:5" ht="12" customHeight="1">
      <c r="A94" s="59" t="s">
        <v>316</v>
      </c>
      <c r="B94" s="267" t="s">
        <v>82</v>
      </c>
      <c r="C94" s="421">
        <v>366953425</v>
      </c>
      <c r="D94" s="16">
        <v>1975851</v>
      </c>
      <c r="E94" s="10">
        <f>SUM(C94:D94)</f>
        <v>368929276</v>
      </c>
    </row>
    <row r="95" spans="1:5" ht="12" customHeight="1">
      <c r="A95" s="59" t="s">
        <v>317</v>
      </c>
      <c r="B95" s="268" t="s">
        <v>83</v>
      </c>
      <c r="C95" s="421">
        <v>65519143</v>
      </c>
      <c r="D95" s="16"/>
      <c r="E95" s="10">
        <f>SUM(C95:D95)</f>
        <v>65519143</v>
      </c>
    </row>
    <row r="96" spans="1:5" ht="12" customHeight="1">
      <c r="A96" s="59" t="s">
        <v>318</v>
      </c>
      <c r="B96" s="267" t="s">
        <v>84</v>
      </c>
      <c r="C96" s="421">
        <f>SUM(C97:C109)</f>
        <v>36224227</v>
      </c>
      <c r="D96" s="421">
        <f>SUM(D97:D109)</f>
        <v>2040149</v>
      </c>
      <c r="E96" s="10">
        <f>SUM(C96:D96)</f>
        <v>38264376</v>
      </c>
    </row>
    <row r="97" spans="1:5" ht="12" customHeight="1">
      <c r="A97" s="59" t="s">
        <v>373</v>
      </c>
      <c r="B97" s="267" t="s">
        <v>458</v>
      </c>
      <c r="C97" s="421"/>
      <c r="D97" s="16"/>
      <c r="E97" s="10"/>
    </row>
    <row r="98" spans="1:5" ht="12" customHeight="1">
      <c r="A98" s="59" t="s">
        <v>320</v>
      </c>
      <c r="B98" s="267" t="s">
        <v>459</v>
      </c>
      <c r="C98" s="421">
        <v>17810339</v>
      </c>
      <c r="D98" s="16">
        <v>524149</v>
      </c>
      <c r="E98" s="10">
        <f>SUM(C98:D98)</f>
        <v>18334488</v>
      </c>
    </row>
    <row r="99" spans="1:5" ht="12" customHeight="1">
      <c r="A99" s="59" t="s">
        <v>319</v>
      </c>
      <c r="B99" s="356" t="s">
        <v>85</v>
      </c>
      <c r="C99" s="421"/>
      <c r="D99" s="16"/>
      <c r="E99" s="10"/>
    </row>
    <row r="100" spans="1:5" ht="12" customHeight="1">
      <c r="A100" s="59" t="s">
        <v>321</v>
      </c>
      <c r="B100" s="357" t="s">
        <v>86</v>
      </c>
      <c r="C100" s="421"/>
      <c r="D100" s="16"/>
      <c r="E100" s="10"/>
    </row>
    <row r="101" spans="1:5" ht="12" customHeight="1">
      <c r="A101" s="59" t="s">
        <v>322</v>
      </c>
      <c r="B101" s="357" t="s">
        <v>87</v>
      </c>
      <c r="C101" s="421"/>
      <c r="D101" s="16"/>
      <c r="E101" s="10"/>
    </row>
    <row r="102" spans="1:5" ht="12" customHeight="1">
      <c r="A102" s="59" t="s">
        <v>323</v>
      </c>
      <c r="B102" s="356" t="s">
        <v>88</v>
      </c>
      <c r="C102" s="421">
        <v>2722000</v>
      </c>
      <c r="D102" s="16"/>
      <c r="E102" s="10">
        <f>SUM(C102:D102)</f>
        <v>2722000</v>
      </c>
    </row>
    <row r="103" spans="1:5" ht="12" customHeight="1">
      <c r="A103" s="59" t="s">
        <v>324</v>
      </c>
      <c r="B103" s="356" t="s">
        <v>89</v>
      </c>
      <c r="C103" s="421"/>
      <c r="D103" s="16"/>
      <c r="E103" s="10"/>
    </row>
    <row r="104" spans="1:5" ht="12" customHeight="1">
      <c r="A104" s="59" t="s">
        <v>325</v>
      </c>
      <c r="B104" s="357" t="s">
        <v>90</v>
      </c>
      <c r="C104" s="421"/>
      <c r="D104" s="16"/>
      <c r="E104" s="10"/>
    </row>
    <row r="105" spans="1:5" ht="12" customHeight="1">
      <c r="A105" s="76" t="s">
        <v>326</v>
      </c>
      <c r="B105" s="358" t="s">
        <v>91</v>
      </c>
      <c r="C105" s="421"/>
      <c r="D105" s="16"/>
      <c r="E105" s="10"/>
    </row>
    <row r="106" spans="1:5" ht="12" customHeight="1">
      <c r="A106" s="59" t="s">
        <v>327</v>
      </c>
      <c r="B106" s="358" t="s">
        <v>92</v>
      </c>
      <c r="C106" s="421"/>
      <c r="D106" s="16"/>
      <c r="E106" s="10"/>
    </row>
    <row r="107" spans="1:5" ht="12" customHeight="1">
      <c r="A107" s="60" t="s">
        <v>367</v>
      </c>
      <c r="B107" s="358" t="s">
        <v>370</v>
      </c>
      <c r="C107" s="421"/>
      <c r="D107" s="16"/>
      <c r="E107" s="10"/>
    </row>
    <row r="108" spans="1:5" ht="12" customHeight="1">
      <c r="A108" s="60" t="s">
        <v>328</v>
      </c>
      <c r="B108" s="358" t="s">
        <v>93</v>
      </c>
      <c r="C108" s="421">
        <v>7950000</v>
      </c>
      <c r="D108" s="16">
        <v>1516000</v>
      </c>
      <c r="E108" s="10">
        <f>SUM(C108:D108)</f>
        <v>9466000</v>
      </c>
    </row>
    <row r="109" spans="1:5" ht="12" customHeight="1">
      <c r="A109" s="77" t="s">
        <v>369</v>
      </c>
      <c r="B109" s="359" t="s">
        <v>439</v>
      </c>
      <c r="C109" s="426">
        <v>7741888</v>
      </c>
      <c r="D109" s="363"/>
      <c r="E109" s="14">
        <f>SUM(C109:D109)</f>
        <v>7741888</v>
      </c>
    </row>
    <row r="110" spans="1:5" ht="12" customHeight="1">
      <c r="A110" s="6" t="s">
        <v>8</v>
      </c>
      <c r="B110" s="270" t="s">
        <v>94</v>
      </c>
      <c r="C110" s="417">
        <f>+C111+C112+C113</f>
        <v>1241477481</v>
      </c>
      <c r="D110" s="346">
        <f>+D111+D112+D113</f>
        <v>0</v>
      </c>
      <c r="E110" s="7">
        <f>+E111+E112+E113</f>
        <v>1241477481</v>
      </c>
    </row>
    <row r="111" spans="1:5" ht="12" customHeight="1">
      <c r="A111" s="58" t="s">
        <v>329</v>
      </c>
      <c r="B111" s="267" t="s">
        <v>95</v>
      </c>
      <c r="C111" s="422">
        <v>840650762</v>
      </c>
      <c r="D111" s="347"/>
      <c r="E111" s="8">
        <f>SUM(C111:D111)</f>
        <v>840650762</v>
      </c>
    </row>
    <row r="112" spans="1:5" ht="12" customHeight="1">
      <c r="A112" s="58" t="s">
        <v>330</v>
      </c>
      <c r="B112" s="271" t="s">
        <v>96</v>
      </c>
      <c r="C112" s="414">
        <v>400826719</v>
      </c>
      <c r="D112" s="15"/>
      <c r="E112" s="9">
        <f>SUM(C112:D112)</f>
        <v>400826719</v>
      </c>
    </row>
    <row r="113" spans="1:5" ht="12" customHeight="1">
      <c r="A113" s="58" t="s">
        <v>331</v>
      </c>
      <c r="B113" s="264" t="s">
        <v>97</v>
      </c>
      <c r="C113" s="419">
        <f>SUM(C114:C122)</f>
        <v>0</v>
      </c>
      <c r="D113" s="15">
        <f>SUM(D114:D122)</f>
        <v>0</v>
      </c>
      <c r="E113" s="15">
        <f>SUM(E114:E122)</f>
        <v>0</v>
      </c>
    </row>
    <row r="114" spans="1:5" ht="12" customHeight="1">
      <c r="A114" s="58" t="s">
        <v>332</v>
      </c>
      <c r="B114" s="272" t="s">
        <v>98</v>
      </c>
      <c r="C114" s="354"/>
      <c r="D114" s="15"/>
      <c r="E114" s="15"/>
    </row>
    <row r="115" spans="1:5" ht="12" customHeight="1">
      <c r="A115" s="58" t="s">
        <v>333</v>
      </c>
      <c r="B115" s="273" t="s">
        <v>99</v>
      </c>
      <c r="C115" s="354"/>
      <c r="D115" s="15"/>
      <c r="E115" s="15"/>
    </row>
    <row r="116" spans="1:5" ht="12" customHeight="1">
      <c r="A116" s="58" t="s">
        <v>334</v>
      </c>
      <c r="B116" s="269" t="s">
        <v>87</v>
      </c>
      <c r="C116" s="354"/>
      <c r="D116" s="15"/>
      <c r="E116" s="15"/>
    </row>
    <row r="117" spans="1:5" ht="12" customHeight="1">
      <c r="A117" s="58" t="s">
        <v>335</v>
      </c>
      <c r="B117" s="269" t="s">
        <v>100</v>
      </c>
      <c r="C117" s="354"/>
      <c r="D117" s="15"/>
      <c r="E117" s="15"/>
    </row>
    <row r="118" spans="1:5" ht="12" customHeight="1">
      <c r="A118" s="58" t="s">
        <v>336</v>
      </c>
      <c r="B118" s="269" t="s">
        <v>101</v>
      </c>
      <c r="C118" s="354"/>
      <c r="D118" s="15"/>
      <c r="E118" s="15"/>
    </row>
    <row r="119" spans="1:5" ht="12" customHeight="1">
      <c r="A119" s="58" t="s">
        <v>337</v>
      </c>
      <c r="B119" s="269" t="s">
        <v>90</v>
      </c>
      <c r="C119" s="354"/>
      <c r="D119" s="15"/>
      <c r="E119" s="15"/>
    </row>
    <row r="120" spans="1:5" ht="12" customHeight="1">
      <c r="A120" s="58" t="s">
        <v>338</v>
      </c>
      <c r="B120" s="269" t="s">
        <v>102</v>
      </c>
      <c r="C120" s="354"/>
      <c r="D120" s="15"/>
      <c r="E120" s="15"/>
    </row>
    <row r="121" spans="1:5" ht="12" customHeight="1">
      <c r="A121" s="76" t="s">
        <v>377</v>
      </c>
      <c r="B121" s="269" t="s">
        <v>376</v>
      </c>
      <c r="C121" s="355"/>
      <c r="D121" s="16"/>
      <c r="E121" s="16"/>
    </row>
    <row r="122" spans="1:5" ht="12" customHeight="1">
      <c r="A122" s="76" t="s">
        <v>339</v>
      </c>
      <c r="B122" s="269" t="s">
        <v>103</v>
      </c>
      <c r="C122" s="355"/>
      <c r="D122" s="16"/>
      <c r="E122" s="16"/>
    </row>
    <row r="123" spans="1:5" ht="12" customHeight="1">
      <c r="A123" s="6" t="s">
        <v>104</v>
      </c>
      <c r="B123" s="261" t="s">
        <v>105</v>
      </c>
      <c r="C123" s="353">
        <f>+C91+C110</f>
        <v>2012670191</v>
      </c>
      <c r="D123" s="346">
        <f>+D91+D110</f>
        <v>4016000</v>
      </c>
      <c r="E123" s="7">
        <f>+E91+E110</f>
        <v>2016686191</v>
      </c>
    </row>
    <row r="124" spans="1:5" ht="12" customHeight="1">
      <c r="A124" s="6" t="s">
        <v>23</v>
      </c>
      <c r="B124" s="261" t="s">
        <v>106</v>
      </c>
      <c r="C124" s="353">
        <f>+C125+C126+C127</f>
        <v>0</v>
      </c>
      <c r="D124" s="346">
        <f>+D125+D126+D127</f>
        <v>0</v>
      </c>
      <c r="E124" s="7">
        <f>+E125+E126+E127</f>
        <v>0</v>
      </c>
    </row>
    <row r="125" spans="1:5" s="476" customFormat="1" ht="12" customHeight="1">
      <c r="A125" s="58" t="s">
        <v>340</v>
      </c>
      <c r="B125" s="274" t="s">
        <v>107</v>
      </c>
      <c r="C125" s="354"/>
      <c r="D125" s="15"/>
      <c r="E125" s="15"/>
    </row>
    <row r="126" spans="1:5" ht="12" customHeight="1">
      <c r="A126" s="58" t="s">
        <v>341</v>
      </c>
      <c r="B126" s="274" t="s">
        <v>108</v>
      </c>
      <c r="C126" s="354"/>
      <c r="D126" s="15"/>
      <c r="E126" s="15"/>
    </row>
    <row r="127" spans="1:5" ht="12" customHeight="1">
      <c r="A127" s="76" t="s">
        <v>342</v>
      </c>
      <c r="B127" s="275" t="s">
        <v>109</v>
      </c>
      <c r="C127" s="354"/>
      <c r="D127" s="15"/>
      <c r="E127" s="15"/>
    </row>
    <row r="128" spans="1:5" ht="12" customHeight="1">
      <c r="A128" s="6" t="s">
        <v>34</v>
      </c>
      <c r="B128" s="261" t="s">
        <v>110</v>
      </c>
      <c r="C128" s="353">
        <f>+C129+C130+C131+C132</f>
        <v>0</v>
      </c>
      <c r="D128" s="346">
        <f>+D129+D130+D131+D132</f>
        <v>0</v>
      </c>
      <c r="E128" s="7">
        <f>+E129+E130+E131+E132</f>
        <v>0</v>
      </c>
    </row>
    <row r="129" spans="1:11" ht="12" customHeight="1">
      <c r="A129" s="58" t="s">
        <v>379</v>
      </c>
      <c r="B129" s="274" t="s">
        <v>111</v>
      </c>
      <c r="C129" s="354"/>
      <c r="D129" s="15"/>
      <c r="E129" s="15"/>
    </row>
    <row r="130" spans="1:11" ht="12" customHeight="1">
      <c r="A130" s="58" t="s">
        <v>379</v>
      </c>
      <c r="B130" s="274" t="s">
        <v>112</v>
      </c>
      <c r="C130" s="354"/>
      <c r="D130" s="15"/>
      <c r="E130" s="15"/>
    </row>
    <row r="131" spans="1:11" ht="12" customHeight="1">
      <c r="A131" s="58" t="s">
        <v>379</v>
      </c>
      <c r="B131" s="274" t="s">
        <v>113</v>
      </c>
      <c r="C131" s="354"/>
      <c r="D131" s="15"/>
      <c r="E131" s="15"/>
    </row>
    <row r="132" spans="1:11" s="476" customFormat="1" ht="12" customHeight="1">
      <c r="A132" s="76" t="s">
        <v>379</v>
      </c>
      <c r="B132" s="275" t="s">
        <v>114</v>
      </c>
      <c r="C132" s="354"/>
      <c r="D132" s="15"/>
      <c r="E132" s="15"/>
    </row>
    <row r="133" spans="1:11" ht="12" customHeight="1">
      <c r="A133" s="6" t="s">
        <v>115</v>
      </c>
      <c r="B133" s="261" t="s">
        <v>116</v>
      </c>
      <c r="C133" s="353">
        <f>SUM(C134:C137)</f>
        <v>895679690</v>
      </c>
      <c r="D133" s="346">
        <f>SUM(D134:D137)</f>
        <v>2546921</v>
      </c>
      <c r="E133" s="7">
        <f>SUM(E134:E137)</f>
        <v>898226611</v>
      </c>
      <c r="K133" s="480"/>
    </row>
    <row r="134" spans="1:11" ht="12.75" customHeight="1">
      <c r="A134" s="58" t="s">
        <v>380</v>
      </c>
      <c r="B134" s="274" t="s">
        <v>117</v>
      </c>
      <c r="C134" s="354"/>
      <c r="D134" s="15"/>
      <c r="E134" s="15"/>
    </row>
    <row r="135" spans="1:11" ht="12" customHeight="1">
      <c r="A135" s="58" t="s">
        <v>343</v>
      </c>
      <c r="B135" s="274" t="s">
        <v>118</v>
      </c>
      <c r="C135" s="354">
        <v>35000000</v>
      </c>
      <c r="D135" s="15"/>
      <c r="E135" s="15">
        <f>SUM(C135:D135)</f>
        <v>35000000</v>
      </c>
    </row>
    <row r="136" spans="1:11" s="476" customFormat="1" ht="12" customHeight="1">
      <c r="A136" s="58" t="s">
        <v>381</v>
      </c>
      <c r="B136" s="274" t="s">
        <v>133</v>
      </c>
      <c r="C136" s="354">
        <v>860679690</v>
      </c>
      <c r="D136" s="15">
        <v>2546921</v>
      </c>
      <c r="E136" s="15">
        <f>SUM(C136:D136)</f>
        <v>863226611</v>
      </c>
    </row>
    <row r="137" spans="1:11" s="476" customFormat="1" ht="12" customHeight="1">
      <c r="A137" s="76" t="s">
        <v>344</v>
      </c>
      <c r="B137" s="275" t="s">
        <v>120</v>
      </c>
      <c r="C137" s="354"/>
      <c r="D137" s="15"/>
      <c r="E137" s="15"/>
    </row>
    <row r="138" spans="1:11" s="476" customFormat="1" ht="12" customHeight="1">
      <c r="A138" s="6" t="s">
        <v>45</v>
      </c>
      <c r="B138" s="261" t="s">
        <v>121</v>
      </c>
      <c r="C138" s="368">
        <f>+C139+C140+C141+C142</f>
        <v>0</v>
      </c>
      <c r="D138" s="364">
        <f>+D139+D140+D141+D142</f>
        <v>0</v>
      </c>
      <c r="E138" s="17">
        <f>+E139+E140+E141+E142</f>
        <v>0</v>
      </c>
    </row>
    <row r="139" spans="1:11" s="476" customFormat="1" ht="12" customHeight="1">
      <c r="A139" s="58" t="s">
        <v>383</v>
      </c>
      <c r="B139" s="274" t="s">
        <v>122</v>
      </c>
      <c r="C139" s="354"/>
      <c r="D139" s="15"/>
      <c r="E139" s="15"/>
    </row>
    <row r="140" spans="1:11" s="476" customFormat="1" ht="12" customHeight="1">
      <c r="A140" s="58" t="s">
        <v>383</v>
      </c>
      <c r="B140" s="274" t="s">
        <v>123</v>
      </c>
      <c r="C140" s="354"/>
      <c r="D140" s="15"/>
      <c r="E140" s="15"/>
    </row>
    <row r="141" spans="1:11" s="476" customFormat="1" ht="12" customHeight="1">
      <c r="A141" s="58" t="s">
        <v>383</v>
      </c>
      <c r="B141" s="274" t="s">
        <v>124</v>
      </c>
      <c r="C141" s="354"/>
      <c r="D141" s="15"/>
      <c r="E141" s="15"/>
    </row>
    <row r="142" spans="1:11" ht="12.75" customHeight="1">
      <c r="A142" s="76" t="s">
        <v>383</v>
      </c>
      <c r="B142" s="275" t="s">
        <v>125</v>
      </c>
      <c r="C142" s="355"/>
      <c r="D142" s="16"/>
      <c r="E142" s="16"/>
    </row>
    <row r="143" spans="1:11" ht="12.75" customHeight="1">
      <c r="A143" s="239" t="s">
        <v>384</v>
      </c>
      <c r="B143" s="360" t="s">
        <v>346</v>
      </c>
      <c r="C143" s="369"/>
      <c r="D143" s="365"/>
      <c r="E143" s="240"/>
    </row>
    <row r="144" spans="1:11" ht="12.75" customHeight="1">
      <c r="A144" s="239"/>
      <c r="B144" s="360"/>
      <c r="C144" s="369"/>
      <c r="D144" s="365"/>
      <c r="E144" s="240"/>
    </row>
    <row r="145" spans="1:5" ht="12" customHeight="1">
      <c r="A145" s="6" t="s">
        <v>50</v>
      </c>
      <c r="B145" s="261" t="s">
        <v>126</v>
      </c>
      <c r="C145" s="368">
        <f>+C124+C128+C133+C138</f>
        <v>895679690</v>
      </c>
      <c r="D145" s="364">
        <f>+D124+D128+D133+D138</f>
        <v>2546921</v>
      </c>
      <c r="E145" s="17">
        <f>+E124+E128+E133+E138</f>
        <v>898226611</v>
      </c>
    </row>
    <row r="146" spans="1:5" ht="15" customHeight="1">
      <c r="A146" s="78" t="s">
        <v>127</v>
      </c>
      <c r="B146" s="481" t="s">
        <v>128</v>
      </c>
      <c r="C146" s="482">
        <f>+C123+C145</f>
        <v>2908349881</v>
      </c>
      <c r="D146" s="364">
        <f>+D123+D145</f>
        <v>6562921</v>
      </c>
      <c r="E146" s="17">
        <f>+E123+E145</f>
        <v>2914912802</v>
      </c>
    </row>
    <row r="147" spans="1:5" ht="12.75" customHeight="1"/>
  </sheetData>
  <sheetProtection selectLockedCells="1" selectUnlockedCells="1"/>
  <mergeCells count="1">
    <mergeCell ref="C1:E1"/>
  </mergeCells>
  <printOptions horizontalCentered="1"/>
  <pageMargins left="0.78740157480314965" right="0.78740157480314965" top="0.62992125984251968" bottom="0.59055118110236227" header="0.43307086614173229" footer="0.51181102362204722"/>
  <pageSetup paperSize="9" scale="68" firstPageNumber="0" orientation="portrait" horizontalDpi="300" verticalDpi="300" r:id="rId1"/>
  <headerFooter alignWithMargins="0">
    <oddHeader>&amp;C&amp;"Times New Roman CE,Félkövér"&amp;12Létavértes Városi Önkormányzat 2023. évi költségvetése</oddHeader>
  </headerFooter>
  <rowBreaks count="1" manualBreakCount="1">
    <brk id="8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E53"/>
  <sheetViews>
    <sheetView view="pageLayout" workbookViewId="0">
      <selection activeCell="G51" sqref="G51"/>
    </sheetView>
  </sheetViews>
  <sheetFormatPr defaultRowHeight="14.25" customHeight="1"/>
  <cols>
    <col min="1" max="1" width="10" style="79" customWidth="1"/>
    <col min="2" max="2" width="57.6640625" style="80" customWidth="1"/>
    <col min="3" max="3" width="14.6640625" style="80" customWidth="1"/>
    <col min="4" max="5" width="12.6640625" style="80" bestFit="1" customWidth="1"/>
    <col min="6" max="16384" width="9.33203125" style="80"/>
  </cols>
  <sheetData>
    <row r="1" spans="1:5" s="81" customFormat="1" ht="21" customHeight="1">
      <c r="A1" s="48"/>
      <c r="B1" s="498" t="s">
        <v>547</v>
      </c>
      <c r="C1" s="498"/>
      <c r="D1" s="498"/>
      <c r="E1" s="498"/>
    </row>
    <row r="2" spans="1:5" s="82" customFormat="1" ht="25.5" customHeight="1">
      <c r="A2" s="101" t="s">
        <v>215</v>
      </c>
      <c r="B2" s="136" t="s">
        <v>216</v>
      </c>
      <c r="C2" s="336"/>
      <c r="D2" s="336"/>
      <c r="E2" s="390" t="s">
        <v>217</v>
      </c>
    </row>
    <row r="3" spans="1:5" s="82" customFormat="1" ht="12.75" customHeight="1">
      <c r="A3" s="83" t="s">
        <v>208</v>
      </c>
      <c r="B3" s="49" t="s">
        <v>209</v>
      </c>
      <c r="C3" s="337"/>
      <c r="D3" s="337"/>
      <c r="E3" s="84" t="s">
        <v>207</v>
      </c>
    </row>
    <row r="4" spans="1:5" s="85" customFormat="1" ht="15.95" customHeight="1">
      <c r="A4" s="50"/>
      <c r="B4" s="50"/>
      <c r="E4" s="51" t="s">
        <v>541</v>
      </c>
    </row>
    <row r="5" spans="1:5" ht="38.25">
      <c r="A5" s="52" t="s">
        <v>210</v>
      </c>
      <c r="B5" s="338" t="s">
        <v>211</v>
      </c>
      <c r="C5" s="152" t="s">
        <v>516</v>
      </c>
      <c r="D5" s="344" t="s">
        <v>466</v>
      </c>
      <c r="E5" s="152" t="s">
        <v>516</v>
      </c>
    </row>
    <row r="6" spans="1:5" s="86" customFormat="1" ht="12.95" customHeight="1">
      <c r="A6" s="54">
        <v>1</v>
      </c>
      <c r="B6" s="339">
        <v>2</v>
      </c>
      <c r="C6" s="352">
        <v>3</v>
      </c>
      <c r="D6" s="345">
        <v>4</v>
      </c>
      <c r="E6" s="55">
        <v>5</v>
      </c>
    </row>
    <row r="7" spans="1:5" s="86" customFormat="1" ht="15.95" customHeight="1">
      <c r="A7" s="56"/>
      <c r="B7" s="57" t="s">
        <v>135</v>
      </c>
      <c r="C7" s="379"/>
      <c r="D7" s="87"/>
      <c r="E7" s="87"/>
    </row>
    <row r="8" spans="1:5" s="88" customFormat="1" ht="12" customHeight="1">
      <c r="A8" s="54" t="s">
        <v>4</v>
      </c>
      <c r="B8" s="370" t="s">
        <v>218</v>
      </c>
      <c r="C8" s="380">
        <f>SUM(C9:C18)</f>
        <v>1285695</v>
      </c>
      <c r="D8" s="74">
        <f>SUM(D9:D18)</f>
        <v>0</v>
      </c>
      <c r="E8" s="33">
        <f>SUM(E9:E18)</f>
        <v>1285695</v>
      </c>
    </row>
    <row r="9" spans="1:5" s="88" customFormat="1" ht="12" customHeight="1">
      <c r="A9" s="89" t="s">
        <v>282</v>
      </c>
      <c r="B9" s="266" t="s">
        <v>24</v>
      </c>
      <c r="C9" s="381"/>
      <c r="D9" s="373"/>
      <c r="E9" s="90"/>
    </row>
    <row r="10" spans="1:5" s="88" customFormat="1" ht="12" customHeight="1">
      <c r="A10" s="91" t="s">
        <v>283</v>
      </c>
      <c r="B10" s="267" t="s">
        <v>25</v>
      </c>
      <c r="C10" s="28">
        <v>900765</v>
      </c>
      <c r="D10" s="374"/>
      <c r="E10" s="28">
        <f>SUM(C10:D10)</f>
        <v>900765</v>
      </c>
    </row>
    <row r="11" spans="1:5" s="88" customFormat="1" ht="12" customHeight="1">
      <c r="A11" s="91" t="s">
        <v>284</v>
      </c>
      <c r="B11" s="267" t="s">
        <v>26</v>
      </c>
      <c r="C11" s="28">
        <v>384930</v>
      </c>
      <c r="D11" s="374"/>
      <c r="E11" s="28">
        <f>SUM(C11:D11)</f>
        <v>384930</v>
      </c>
    </row>
    <row r="12" spans="1:5" s="88" customFormat="1" ht="12" customHeight="1">
      <c r="A12" s="91" t="s">
        <v>285</v>
      </c>
      <c r="B12" s="267" t="s">
        <v>27</v>
      </c>
      <c r="C12" s="382"/>
      <c r="D12" s="374"/>
      <c r="E12" s="28"/>
    </row>
    <row r="13" spans="1:5" s="88" customFormat="1" ht="12" customHeight="1">
      <c r="A13" s="91" t="s">
        <v>286</v>
      </c>
      <c r="B13" s="267" t="s">
        <v>28</v>
      </c>
      <c r="C13" s="382"/>
      <c r="D13" s="374"/>
      <c r="E13" s="28"/>
    </row>
    <row r="14" spans="1:5" s="88" customFormat="1" ht="12" customHeight="1">
      <c r="A14" s="91" t="s">
        <v>287</v>
      </c>
      <c r="B14" s="267" t="s">
        <v>219</v>
      </c>
      <c r="C14" s="382"/>
      <c r="D14" s="374"/>
      <c r="E14" s="28"/>
    </row>
    <row r="15" spans="1:5" s="88" customFormat="1" ht="12" customHeight="1">
      <c r="A15" s="91" t="s">
        <v>288</v>
      </c>
      <c r="B15" s="275" t="s">
        <v>220</v>
      </c>
      <c r="C15" s="382"/>
      <c r="D15" s="374"/>
      <c r="E15" s="28"/>
    </row>
    <row r="16" spans="1:5" s="88" customFormat="1" ht="12" customHeight="1">
      <c r="A16" s="91" t="s">
        <v>289</v>
      </c>
      <c r="B16" s="267" t="s">
        <v>31</v>
      </c>
      <c r="C16" s="383"/>
      <c r="D16" s="375"/>
      <c r="E16" s="35"/>
    </row>
    <row r="17" spans="1:5" s="92" customFormat="1" ht="12" customHeight="1">
      <c r="A17" s="91" t="s">
        <v>290</v>
      </c>
      <c r="B17" s="267" t="s">
        <v>32</v>
      </c>
      <c r="C17" s="382"/>
      <c r="D17" s="374"/>
      <c r="E17" s="28"/>
    </row>
    <row r="18" spans="1:5" s="92" customFormat="1" ht="12" customHeight="1">
      <c r="A18" s="91" t="s">
        <v>292</v>
      </c>
      <c r="B18" s="275" t="s">
        <v>33</v>
      </c>
      <c r="C18" s="384"/>
      <c r="D18" s="376"/>
      <c r="E18" s="31"/>
    </row>
    <row r="19" spans="1:5" s="88" customFormat="1" ht="12" customHeight="1">
      <c r="A19" s="54" t="s">
        <v>8</v>
      </c>
      <c r="B19" s="370" t="s">
        <v>221</v>
      </c>
      <c r="C19" s="380">
        <f>SUM(C20:C22)</f>
        <v>6157584</v>
      </c>
      <c r="D19" s="74">
        <f>SUM(D20:D22)</f>
        <v>0</v>
      </c>
      <c r="E19" s="33">
        <f>SUM(E20:E22)</f>
        <v>6157584</v>
      </c>
    </row>
    <row r="20" spans="1:5" s="92" customFormat="1" ht="12" customHeight="1">
      <c r="A20" s="91" t="s">
        <v>268</v>
      </c>
      <c r="B20" s="274" t="s">
        <v>9</v>
      </c>
      <c r="C20" s="382"/>
      <c r="D20" s="374"/>
      <c r="E20" s="28"/>
    </row>
    <row r="21" spans="1:5" s="92" customFormat="1" ht="12" customHeight="1">
      <c r="A21" s="91" t="s">
        <v>269</v>
      </c>
      <c r="B21" s="267" t="s">
        <v>222</v>
      </c>
      <c r="C21" s="382"/>
      <c r="D21" s="374"/>
      <c r="E21" s="28"/>
    </row>
    <row r="22" spans="1:5" s="92" customFormat="1" ht="12" customHeight="1">
      <c r="A22" s="91" t="s">
        <v>272</v>
      </c>
      <c r="B22" s="267" t="s">
        <v>223</v>
      </c>
      <c r="C22" s="382">
        <v>6157584</v>
      </c>
      <c r="D22" s="374"/>
      <c r="E22" s="28">
        <f>SUM(C22:D22)</f>
        <v>6157584</v>
      </c>
    </row>
    <row r="23" spans="1:5" s="92" customFormat="1" ht="12" customHeight="1">
      <c r="A23" s="54" t="s">
        <v>281</v>
      </c>
      <c r="B23" s="261" t="s">
        <v>142</v>
      </c>
      <c r="C23" s="385"/>
      <c r="D23" s="96"/>
      <c r="E23" s="93"/>
    </row>
    <row r="24" spans="1:5" s="92" customFormat="1" ht="12" customHeight="1">
      <c r="A24" s="54" t="s">
        <v>104</v>
      </c>
      <c r="B24" s="261" t="s">
        <v>225</v>
      </c>
      <c r="C24" s="380">
        <f>+C25+C26</f>
        <v>0</v>
      </c>
      <c r="D24" s="74">
        <f>+D25+D26</f>
        <v>0</v>
      </c>
      <c r="E24" s="33">
        <f>+E25+E26</f>
        <v>0</v>
      </c>
    </row>
    <row r="25" spans="1:5" s="92" customFormat="1" ht="12" customHeight="1">
      <c r="A25" s="94" t="s">
        <v>273</v>
      </c>
      <c r="B25" s="274" t="s">
        <v>222</v>
      </c>
      <c r="C25" s="386"/>
      <c r="D25" s="377"/>
      <c r="E25" s="26"/>
    </row>
    <row r="26" spans="1:5" s="92" customFormat="1" ht="12" customHeight="1">
      <c r="A26" s="94" t="s">
        <v>274</v>
      </c>
      <c r="B26" s="267" t="s">
        <v>226</v>
      </c>
      <c r="C26" s="383"/>
      <c r="D26" s="375"/>
      <c r="E26" s="35"/>
    </row>
    <row r="27" spans="1:5" s="92" customFormat="1" ht="12" customHeight="1">
      <c r="A27" s="54" t="s">
        <v>23</v>
      </c>
      <c r="B27" s="261" t="s">
        <v>228</v>
      </c>
      <c r="C27" s="380">
        <f>+C28+C29+C30</f>
        <v>0</v>
      </c>
      <c r="D27" s="74">
        <f>+D28+D29+D30</f>
        <v>0</v>
      </c>
      <c r="E27" s="33">
        <f>+E28+E29+E30</f>
        <v>0</v>
      </c>
    </row>
    <row r="28" spans="1:5" s="92" customFormat="1" ht="12" customHeight="1">
      <c r="A28" s="94" t="s">
        <v>294</v>
      </c>
      <c r="B28" s="274" t="s">
        <v>35</v>
      </c>
      <c r="C28" s="386"/>
      <c r="D28" s="377"/>
      <c r="E28" s="26"/>
    </row>
    <row r="29" spans="1:5" s="92" customFormat="1" ht="12" customHeight="1">
      <c r="A29" s="94" t="s">
        <v>295</v>
      </c>
      <c r="B29" s="267" t="s">
        <v>36</v>
      </c>
      <c r="C29" s="383"/>
      <c r="D29" s="375"/>
      <c r="E29" s="35"/>
    </row>
    <row r="30" spans="1:5" s="92" customFormat="1" ht="12" customHeight="1">
      <c r="A30" s="94" t="s">
        <v>296</v>
      </c>
      <c r="B30" s="371" t="s">
        <v>37</v>
      </c>
      <c r="C30" s="387"/>
      <c r="D30" s="378"/>
      <c r="E30" s="95"/>
    </row>
    <row r="31" spans="1:5" s="88" customFormat="1" ht="12" customHeight="1">
      <c r="A31" s="54" t="s">
        <v>34</v>
      </c>
      <c r="B31" s="261" t="s">
        <v>144</v>
      </c>
      <c r="C31" s="385"/>
      <c r="D31" s="96"/>
      <c r="E31" s="93"/>
    </row>
    <row r="32" spans="1:5" s="88" customFormat="1" ht="12" customHeight="1">
      <c r="A32" s="54" t="s">
        <v>115</v>
      </c>
      <c r="B32" s="261" t="s">
        <v>229</v>
      </c>
      <c r="C32" s="385"/>
      <c r="D32" s="96"/>
      <c r="E32" s="96"/>
    </row>
    <row r="33" spans="1:5" s="88" customFormat="1" ht="12" customHeight="1">
      <c r="A33" s="54" t="s">
        <v>45</v>
      </c>
      <c r="B33" s="261" t="s">
        <v>230</v>
      </c>
      <c r="C33" s="380">
        <f>+C8+C19+C23+C24+C27+C31+C32</f>
        <v>7443279</v>
      </c>
      <c r="D33" s="74">
        <f>+D8+D19+D23+D24+D27+D31+D32</f>
        <v>0</v>
      </c>
      <c r="E33" s="74">
        <f>+E8+E19+E23+E24+E27+E31+E32</f>
        <v>7443279</v>
      </c>
    </row>
    <row r="34" spans="1:5" s="88" customFormat="1" ht="12" customHeight="1">
      <c r="A34" s="97" t="s">
        <v>50</v>
      </c>
      <c r="B34" s="261" t="s">
        <v>231</v>
      </c>
      <c r="C34" s="380">
        <f>+C35+C36+C37</f>
        <v>213795248</v>
      </c>
      <c r="D34" s="74">
        <f>+D35+D36+D37</f>
        <v>0</v>
      </c>
      <c r="E34" s="74">
        <f>+E35+E36+E37</f>
        <v>213795248</v>
      </c>
    </row>
    <row r="35" spans="1:5" s="88" customFormat="1" ht="12" customHeight="1">
      <c r="A35" s="94" t="s">
        <v>312</v>
      </c>
      <c r="B35" s="274" t="s">
        <v>178</v>
      </c>
      <c r="C35" s="386">
        <v>1716777</v>
      </c>
      <c r="D35" s="377"/>
      <c r="E35" s="26">
        <f>SUM(C35:D35)</f>
        <v>1716777</v>
      </c>
    </row>
    <row r="36" spans="1:5" s="88" customFormat="1" ht="12" customHeight="1">
      <c r="A36" s="94" t="s">
        <v>313</v>
      </c>
      <c r="B36" s="267" t="s">
        <v>232</v>
      </c>
      <c r="C36" s="383"/>
      <c r="D36" s="375"/>
      <c r="E36" s="35"/>
    </row>
    <row r="37" spans="1:5" s="92" customFormat="1" ht="12" customHeight="1">
      <c r="A37" s="91" t="s">
        <v>405</v>
      </c>
      <c r="B37" s="371" t="s">
        <v>233</v>
      </c>
      <c r="C37" s="387">
        <v>212078471</v>
      </c>
      <c r="D37" s="378"/>
      <c r="E37" s="95">
        <f>SUM(C37:D37)</f>
        <v>212078471</v>
      </c>
    </row>
    <row r="38" spans="1:5" s="92" customFormat="1" ht="15" customHeight="1">
      <c r="A38" s="97" t="s">
        <v>127</v>
      </c>
      <c r="B38" s="372" t="s">
        <v>234</v>
      </c>
      <c r="C38" s="388">
        <f>+C33+C34</f>
        <v>221238527</v>
      </c>
      <c r="D38" s="74">
        <f>+D33+D34</f>
        <v>0</v>
      </c>
      <c r="E38" s="74">
        <f>+E33+E34</f>
        <v>221238527</v>
      </c>
    </row>
    <row r="39" spans="1:5" s="92" customFormat="1" ht="15" customHeight="1">
      <c r="A39" s="66"/>
      <c r="B39" s="67"/>
      <c r="C39" s="68"/>
      <c r="D39" s="68"/>
      <c r="E39" s="68"/>
    </row>
    <row r="40" spans="1:5" ht="12.75" customHeight="1">
      <c r="A40" s="98"/>
      <c r="B40" s="70"/>
      <c r="C40" s="71"/>
      <c r="D40" s="71"/>
      <c r="E40" s="71"/>
    </row>
    <row r="41" spans="1:5" s="86" customFormat="1" ht="16.5" customHeight="1">
      <c r="A41" s="72"/>
      <c r="B41" s="73" t="s">
        <v>136</v>
      </c>
      <c r="C41" s="366"/>
      <c r="D41" s="74"/>
      <c r="E41" s="74"/>
    </row>
    <row r="42" spans="1:5" s="99" customFormat="1" ht="12" customHeight="1">
      <c r="A42" s="54" t="s">
        <v>4</v>
      </c>
      <c r="B42" s="261" t="s">
        <v>235</v>
      </c>
      <c r="C42" s="380">
        <f>SUM(C43:C47)</f>
        <v>220674875</v>
      </c>
      <c r="D42" s="74">
        <f>SUM(D43:D47)</f>
        <v>0</v>
      </c>
      <c r="E42" s="33">
        <f>SUM(E43:E47)</f>
        <v>220675027</v>
      </c>
    </row>
    <row r="43" spans="1:5" ht="12" customHeight="1">
      <c r="A43" s="91" t="s">
        <v>314</v>
      </c>
      <c r="B43" s="274" t="s">
        <v>80</v>
      </c>
      <c r="C43" s="407">
        <v>171466335</v>
      </c>
      <c r="D43" s="377"/>
      <c r="E43" s="26">
        <f>SUM(C43:D43)</f>
        <v>171466335</v>
      </c>
    </row>
    <row r="44" spans="1:5" ht="12" customHeight="1">
      <c r="A44" s="91" t="s">
        <v>315</v>
      </c>
      <c r="B44" s="267" t="s">
        <v>81</v>
      </c>
      <c r="C44" s="230">
        <v>27877817</v>
      </c>
      <c r="D44" s="374"/>
      <c r="E44" s="28">
        <f>SUM(C44:D44)</f>
        <v>27877817</v>
      </c>
    </row>
    <row r="45" spans="1:5" ht="12" customHeight="1">
      <c r="A45" s="91" t="s">
        <v>316</v>
      </c>
      <c r="B45" s="267" t="s">
        <v>82</v>
      </c>
      <c r="C45" s="230">
        <v>20670636</v>
      </c>
      <c r="D45" s="374"/>
      <c r="E45" s="28">
        <f>SUM(C45:D45)</f>
        <v>20670636</v>
      </c>
    </row>
    <row r="46" spans="1:5" ht="12" customHeight="1">
      <c r="A46" s="91" t="s">
        <v>317</v>
      </c>
      <c r="B46" s="267" t="s">
        <v>83</v>
      </c>
      <c r="C46" s="382"/>
      <c r="D46" s="374"/>
      <c r="E46" s="28"/>
    </row>
    <row r="47" spans="1:5" ht="12" customHeight="1">
      <c r="A47" s="91" t="s">
        <v>318</v>
      </c>
      <c r="B47" s="267" t="s">
        <v>84</v>
      </c>
      <c r="C47" s="382">
        <v>660087</v>
      </c>
      <c r="D47" s="374"/>
      <c r="E47" s="28">
        <v>660239</v>
      </c>
    </row>
    <row r="48" spans="1:5" ht="12" customHeight="1">
      <c r="A48" s="54" t="s">
        <v>8</v>
      </c>
      <c r="B48" s="261" t="s">
        <v>236</v>
      </c>
      <c r="C48" s="380">
        <f>SUM(C49:C51)</f>
        <v>563500</v>
      </c>
      <c r="D48" s="74">
        <f>SUM(D49:D51)</f>
        <v>0</v>
      </c>
      <c r="E48" s="33">
        <f>SUM(E49:E51)</f>
        <v>563500</v>
      </c>
    </row>
    <row r="49" spans="1:5" s="99" customFormat="1" ht="12" customHeight="1">
      <c r="A49" s="91" t="s">
        <v>329</v>
      </c>
      <c r="B49" s="274" t="s">
        <v>95</v>
      </c>
      <c r="C49" s="386">
        <v>563500</v>
      </c>
      <c r="D49" s="377"/>
      <c r="E49" s="26">
        <f>SUM(C49:D49)</f>
        <v>563500</v>
      </c>
    </row>
    <row r="50" spans="1:5" ht="12" customHeight="1">
      <c r="A50" s="91" t="s">
        <v>330</v>
      </c>
      <c r="B50" s="267" t="s">
        <v>96</v>
      </c>
      <c r="C50" s="382">
        <v>0</v>
      </c>
      <c r="D50" s="374">
        <v>0</v>
      </c>
      <c r="E50" s="28">
        <f>SUM(C50:D50)</f>
        <v>0</v>
      </c>
    </row>
    <row r="51" spans="1:5" ht="12" customHeight="1">
      <c r="A51" s="91" t="s">
        <v>331</v>
      </c>
      <c r="B51" s="267" t="s">
        <v>237</v>
      </c>
      <c r="C51" s="382"/>
      <c r="D51" s="374"/>
      <c r="E51" s="28"/>
    </row>
    <row r="52" spans="1:5" ht="15" customHeight="1">
      <c r="A52" s="54" t="s">
        <v>13</v>
      </c>
      <c r="B52" s="389" t="s">
        <v>239</v>
      </c>
      <c r="C52" s="388">
        <f>+C42+C48</f>
        <v>221238375</v>
      </c>
      <c r="D52" s="74">
        <f>+D42+D48</f>
        <v>0</v>
      </c>
      <c r="E52" s="33">
        <f>+E42+E48</f>
        <v>221238527</v>
      </c>
    </row>
    <row r="53" spans="1:5" ht="12.75" customHeight="1">
      <c r="C53" s="100"/>
    </row>
  </sheetData>
  <sheetProtection selectLockedCells="1" selectUnlockedCells="1"/>
  <mergeCells count="1">
    <mergeCell ref="B1:E1"/>
  </mergeCells>
  <printOptions horizontalCentered="1"/>
  <pageMargins left="0.78740157480314965" right="0.78740157480314965" top="0.98425196850393704" bottom="0.98425196850393704" header="0.78740157480314965" footer="0.51181102362204722"/>
  <pageSetup paperSize="9" scale="75" firstPageNumber="0" orientation="portrait" horizontalDpi="300" verticalDpi="300" r:id="rId1"/>
  <headerFooter alignWithMargins="0">
    <oddHeader>&amp;C&amp;"Times New Roman CE,Félkövér"&amp;12Létavértes Városi Önkormányzat 2023. évi költségvetése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3"/>
  <sheetViews>
    <sheetView view="pageLayout" topLeftCell="A19" workbookViewId="0">
      <selection activeCell="D49" sqref="D49"/>
    </sheetView>
  </sheetViews>
  <sheetFormatPr defaultRowHeight="14.25" customHeight="1"/>
  <cols>
    <col min="1" max="1" width="9.33203125" style="79" customWidth="1"/>
    <col min="2" max="2" width="59" style="80" customWidth="1"/>
    <col min="3" max="3" width="16.1640625" style="80" customWidth="1"/>
    <col min="4" max="5" width="12.6640625" style="80" bestFit="1" customWidth="1"/>
    <col min="6" max="16384" width="9.33203125" style="80"/>
  </cols>
  <sheetData>
    <row r="1" spans="1:5" s="81" customFormat="1" ht="21" customHeight="1">
      <c r="A1" s="48"/>
      <c r="B1" s="498" t="s">
        <v>550</v>
      </c>
      <c r="C1" s="498"/>
      <c r="D1" s="498"/>
      <c r="E1" s="498"/>
    </row>
    <row r="2" spans="1:5" s="82" customFormat="1" ht="25.5" customHeight="1">
      <c r="A2" s="101" t="s">
        <v>215</v>
      </c>
      <c r="B2" s="136" t="s">
        <v>462</v>
      </c>
      <c r="C2" s="336"/>
      <c r="D2" s="336"/>
      <c r="E2" s="390" t="s">
        <v>240</v>
      </c>
    </row>
    <row r="3" spans="1:5" s="82" customFormat="1" ht="12.75" customHeight="1">
      <c r="A3" s="83" t="s">
        <v>208</v>
      </c>
      <c r="B3" s="49" t="s">
        <v>209</v>
      </c>
      <c r="C3" s="337"/>
      <c r="D3" s="337"/>
      <c r="E3" s="84" t="s">
        <v>207</v>
      </c>
    </row>
    <row r="4" spans="1:5" s="85" customFormat="1" ht="15.95" customHeight="1">
      <c r="A4" s="50"/>
      <c r="B4" s="50"/>
      <c r="E4" s="51" t="s">
        <v>543</v>
      </c>
    </row>
    <row r="5" spans="1:5" ht="38.25">
      <c r="A5" s="52" t="s">
        <v>210</v>
      </c>
      <c r="B5" s="338" t="s">
        <v>211</v>
      </c>
      <c r="C5" s="152" t="s">
        <v>516</v>
      </c>
      <c r="D5" s="344" t="s">
        <v>466</v>
      </c>
      <c r="E5" s="152" t="s">
        <v>516</v>
      </c>
    </row>
    <row r="6" spans="1:5" s="86" customFormat="1" ht="12.95" customHeight="1">
      <c r="A6" s="54">
        <v>1</v>
      </c>
      <c r="B6" s="339">
        <v>2</v>
      </c>
      <c r="C6" s="352">
        <v>3</v>
      </c>
      <c r="D6" s="345">
        <v>4</v>
      </c>
      <c r="E6" s="55">
        <v>5</v>
      </c>
    </row>
    <row r="7" spans="1:5" s="86" customFormat="1" ht="15.95" customHeight="1">
      <c r="A7" s="56"/>
      <c r="B7" s="57" t="s">
        <v>135</v>
      </c>
      <c r="C7" s="379"/>
      <c r="D7" s="87"/>
      <c r="E7" s="87"/>
    </row>
    <row r="8" spans="1:5" s="88" customFormat="1" ht="12" customHeight="1">
      <c r="A8" s="54" t="s">
        <v>4</v>
      </c>
      <c r="B8" s="370" t="s">
        <v>218</v>
      </c>
      <c r="C8" s="380">
        <f>SUM(C9:C18)</f>
        <v>32234094</v>
      </c>
      <c r="D8" s="74">
        <f>SUM(D9:D18)</f>
        <v>0</v>
      </c>
      <c r="E8" s="33">
        <f>SUM(E9:E18)</f>
        <v>32234094</v>
      </c>
    </row>
    <row r="9" spans="1:5" s="88" customFormat="1" ht="12" customHeight="1">
      <c r="A9" s="89" t="s">
        <v>282</v>
      </c>
      <c r="B9" s="266" t="s">
        <v>24</v>
      </c>
      <c r="C9" s="381"/>
      <c r="D9" s="373"/>
      <c r="E9" s="90"/>
    </row>
    <row r="10" spans="1:5" s="88" customFormat="1" ht="12" customHeight="1">
      <c r="A10" s="91" t="s">
        <v>283</v>
      </c>
      <c r="B10" s="267" t="s">
        <v>25</v>
      </c>
      <c r="C10" s="28">
        <v>12704898</v>
      </c>
      <c r="D10" s="374"/>
      <c r="E10" s="28">
        <f>SUM(C10:D10)</f>
        <v>12704898</v>
      </c>
    </row>
    <row r="11" spans="1:5" s="88" customFormat="1" ht="12" customHeight="1">
      <c r="A11" s="91" t="s">
        <v>284</v>
      </c>
      <c r="B11" s="267" t="s">
        <v>26</v>
      </c>
      <c r="C11" s="28"/>
      <c r="D11" s="374"/>
      <c r="E11" s="28"/>
    </row>
    <row r="12" spans="1:5" s="88" customFormat="1" ht="12" customHeight="1">
      <c r="A12" s="91" t="s">
        <v>285</v>
      </c>
      <c r="B12" s="267" t="s">
        <v>27</v>
      </c>
      <c r="C12" s="28"/>
      <c r="D12" s="374"/>
      <c r="E12" s="28"/>
    </row>
    <row r="13" spans="1:5" s="88" customFormat="1" ht="12" customHeight="1">
      <c r="A13" s="91" t="s">
        <v>286</v>
      </c>
      <c r="B13" s="267" t="s">
        <v>28</v>
      </c>
      <c r="C13" s="28">
        <v>13445714</v>
      </c>
      <c r="D13" s="374"/>
      <c r="E13" s="28">
        <f>SUM(C13:D13)</f>
        <v>13445714</v>
      </c>
    </row>
    <row r="14" spans="1:5" s="88" customFormat="1" ht="12" customHeight="1">
      <c r="A14" s="91" t="s">
        <v>287</v>
      </c>
      <c r="B14" s="267" t="s">
        <v>219</v>
      </c>
      <c r="C14" s="28">
        <v>6083482</v>
      </c>
      <c r="D14" s="374"/>
      <c r="E14" s="28">
        <f>SUM(C14:D14)</f>
        <v>6083482</v>
      </c>
    </row>
    <row r="15" spans="1:5" s="88" customFormat="1" ht="12" customHeight="1">
      <c r="A15" s="91" t="s">
        <v>288</v>
      </c>
      <c r="B15" s="275" t="s">
        <v>220</v>
      </c>
      <c r="C15" s="382"/>
      <c r="D15" s="374"/>
      <c r="E15" s="28"/>
    </row>
    <row r="16" spans="1:5" s="88" customFormat="1" ht="12" customHeight="1">
      <c r="A16" s="91" t="s">
        <v>289</v>
      </c>
      <c r="B16" s="267" t="s">
        <v>31</v>
      </c>
      <c r="C16" s="383"/>
      <c r="D16" s="375"/>
      <c r="E16" s="35"/>
    </row>
    <row r="17" spans="1:5" s="92" customFormat="1" ht="12" customHeight="1">
      <c r="A17" s="91" t="s">
        <v>290</v>
      </c>
      <c r="B17" s="267" t="s">
        <v>32</v>
      </c>
      <c r="C17" s="382"/>
      <c r="D17" s="374"/>
      <c r="E17" s="28"/>
    </row>
    <row r="18" spans="1:5" s="92" customFormat="1" ht="12" customHeight="1">
      <c r="A18" s="91" t="s">
        <v>292</v>
      </c>
      <c r="B18" s="275" t="s">
        <v>33</v>
      </c>
      <c r="C18" s="384"/>
      <c r="D18" s="376"/>
      <c r="E18" s="31"/>
    </row>
    <row r="19" spans="1:5" s="88" customFormat="1" ht="12" customHeight="1">
      <c r="A19" s="54" t="s">
        <v>8</v>
      </c>
      <c r="B19" s="370" t="s">
        <v>221</v>
      </c>
      <c r="C19" s="380">
        <f>SUM(C20:C22)</f>
        <v>904000</v>
      </c>
      <c r="D19" s="74">
        <f>SUM(D20:D22)</f>
        <v>0</v>
      </c>
      <c r="E19" s="33">
        <f>SUM(E20:E22)</f>
        <v>904000</v>
      </c>
    </row>
    <row r="20" spans="1:5" s="92" customFormat="1" ht="12" customHeight="1">
      <c r="A20" s="91" t="s">
        <v>268</v>
      </c>
      <c r="B20" s="274" t="s">
        <v>9</v>
      </c>
      <c r="C20" s="382"/>
      <c r="D20" s="374"/>
      <c r="E20" s="28"/>
    </row>
    <row r="21" spans="1:5" s="92" customFormat="1" ht="12" customHeight="1">
      <c r="A21" s="91" t="s">
        <v>269</v>
      </c>
      <c r="B21" s="267" t="s">
        <v>222</v>
      </c>
      <c r="C21" s="382"/>
      <c r="D21" s="374"/>
      <c r="E21" s="28"/>
    </row>
    <row r="22" spans="1:5" s="92" customFormat="1" ht="12" customHeight="1">
      <c r="A22" s="91" t="s">
        <v>272</v>
      </c>
      <c r="B22" s="267" t="s">
        <v>223</v>
      </c>
      <c r="C22" s="382">
        <v>904000</v>
      </c>
      <c r="D22" s="374"/>
      <c r="E22" s="28">
        <f>SUM(C22:D22)</f>
        <v>904000</v>
      </c>
    </row>
    <row r="23" spans="1:5" s="92" customFormat="1" ht="12" customHeight="1">
      <c r="A23" s="54" t="s">
        <v>281</v>
      </c>
      <c r="B23" s="261" t="s">
        <v>142</v>
      </c>
      <c r="C23" s="385"/>
      <c r="D23" s="96"/>
      <c r="E23" s="93"/>
    </row>
    <row r="24" spans="1:5" s="92" customFormat="1" ht="12" customHeight="1">
      <c r="A24" s="54" t="s">
        <v>104</v>
      </c>
      <c r="B24" s="261" t="s">
        <v>225</v>
      </c>
      <c r="C24" s="380">
        <f>+C25+C26</f>
        <v>0</v>
      </c>
      <c r="D24" s="74">
        <f>+D25+D26</f>
        <v>0</v>
      </c>
      <c r="E24" s="33">
        <f>+E25+E26</f>
        <v>0</v>
      </c>
    </row>
    <row r="25" spans="1:5" s="92" customFormat="1" ht="12" customHeight="1">
      <c r="A25" s="94" t="s">
        <v>273</v>
      </c>
      <c r="B25" s="274" t="s">
        <v>222</v>
      </c>
      <c r="C25" s="386"/>
      <c r="D25" s="377"/>
      <c r="E25" s="26"/>
    </row>
    <row r="26" spans="1:5" s="92" customFormat="1" ht="12" customHeight="1">
      <c r="A26" s="94" t="s">
        <v>274</v>
      </c>
      <c r="B26" s="267" t="s">
        <v>226</v>
      </c>
      <c r="C26" s="383"/>
      <c r="D26" s="375"/>
      <c r="E26" s="35"/>
    </row>
    <row r="27" spans="1:5" s="92" customFormat="1" ht="12" customHeight="1">
      <c r="A27" s="54" t="s">
        <v>23</v>
      </c>
      <c r="B27" s="261" t="s">
        <v>228</v>
      </c>
      <c r="C27" s="380">
        <f>+C28+C29+C30</f>
        <v>0</v>
      </c>
      <c r="D27" s="74">
        <f>+D28+D29+D30</f>
        <v>0</v>
      </c>
      <c r="E27" s="33">
        <f>+E28+E29+E30</f>
        <v>0</v>
      </c>
    </row>
    <row r="28" spans="1:5" s="92" customFormat="1" ht="12" customHeight="1">
      <c r="A28" s="94" t="s">
        <v>294</v>
      </c>
      <c r="B28" s="274" t="s">
        <v>35</v>
      </c>
      <c r="C28" s="386"/>
      <c r="D28" s="377"/>
      <c r="E28" s="26"/>
    </row>
    <row r="29" spans="1:5" s="92" customFormat="1" ht="12" customHeight="1">
      <c r="A29" s="94" t="s">
        <v>295</v>
      </c>
      <c r="B29" s="267" t="s">
        <v>36</v>
      </c>
      <c r="C29" s="383"/>
      <c r="D29" s="375"/>
      <c r="E29" s="35"/>
    </row>
    <row r="30" spans="1:5" s="92" customFormat="1" ht="12" customHeight="1">
      <c r="A30" s="94" t="s">
        <v>296</v>
      </c>
      <c r="B30" s="371" t="s">
        <v>37</v>
      </c>
      <c r="C30" s="387"/>
      <c r="D30" s="378"/>
      <c r="E30" s="95"/>
    </row>
    <row r="31" spans="1:5" s="88" customFormat="1" ht="12" customHeight="1">
      <c r="A31" s="54" t="s">
        <v>34</v>
      </c>
      <c r="B31" s="261" t="s">
        <v>144</v>
      </c>
      <c r="C31" s="385"/>
      <c r="D31" s="96"/>
      <c r="E31" s="93"/>
    </row>
    <row r="32" spans="1:5" s="88" customFormat="1" ht="12" customHeight="1">
      <c r="A32" s="54" t="s">
        <v>115</v>
      </c>
      <c r="B32" s="261" t="s">
        <v>229</v>
      </c>
      <c r="C32" s="385"/>
      <c r="D32" s="96"/>
      <c r="E32" s="96"/>
    </row>
    <row r="33" spans="1:5" s="88" customFormat="1" ht="12" customHeight="1">
      <c r="A33" s="54" t="s">
        <v>45</v>
      </c>
      <c r="B33" s="261" t="s">
        <v>230</v>
      </c>
      <c r="C33" s="380">
        <f>+C8+C19+C23+C24+C27+C31+C32</f>
        <v>33138094</v>
      </c>
      <c r="D33" s="74">
        <f>+D8+D19+D23+D24+D27+D31+D32</f>
        <v>0</v>
      </c>
      <c r="E33" s="74">
        <f>+E8+E19+E23+E24+E27+E31+E32</f>
        <v>33138094</v>
      </c>
    </row>
    <row r="34" spans="1:5" s="88" customFormat="1" ht="12" customHeight="1">
      <c r="A34" s="97" t="s">
        <v>50</v>
      </c>
      <c r="B34" s="261" t="s">
        <v>231</v>
      </c>
      <c r="C34" s="380">
        <f>+C35+C36+C37</f>
        <v>561344185</v>
      </c>
      <c r="D34" s="74">
        <f>+D35+D36+D37</f>
        <v>0</v>
      </c>
      <c r="E34" s="74">
        <f>+E35+E36+E37</f>
        <v>561344185</v>
      </c>
    </row>
    <row r="35" spans="1:5" s="88" customFormat="1" ht="12" customHeight="1">
      <c r="A35" s="94" t="s">
        <v>312</v>
      </c>
      <c r="B35" s="274" t="s">
        <v>178</v>
      </c>
      <c r="C35" s="407">
        <v>2297497</v>
      </c>
      <c r="D35" s="377"/>
      <c r="E35" s="26">
        <f>SUM(C35:D35)</f>
        <v>2297497</v>
      </c>
    </row>
    <row r="36" spans="1:5" s="88" customFormat="1" ht="12" customHeight="1">
      <c r="A36" s="94" t="s">
        <v>313</v>
      </c>
      <c r="B36" s="267" t="s">
        <v>232</v>
      </c>
      <c r="C36" s="233"/>
      <c r="D36" s="375"/>
      <c r="E36" s="35"/>
    </row>
    <row r="37" spans="1:5" s="92" customFormat="1" ht="12" customHeight="1">
      <c r="A37" s="91" t="s">
        <v>405</v>
      </c>
      <c r="B37" s="371" t="s">
        <v>233</v>
      </c>
      <c r="C37" s="411">
        <v>559046688</v>
      </c>
      <c r="D37" s="378"/>
      <c r="E37" s="95">
        <f>SUM(C37:D37)</f>
        <v>559046688</v>
      </c>
    </row>
    <row r="38" spans="1:5" s="92" customFormat="1" ht="15" customHeight="1">
      <c r="A38" s="97" t="s">
        <v>127</v>
      </c>
      <c r="B38" s="372" t="s">
        <v>234</v>
      </c>
      <c r="C38" s="388">
        <f>+C33+C34</f>
        <v>594482279</v>
      </c>
      <c r="D38" s="74">
        <f>+D33+D34</f>
        <v>0</v>
      </c>
      <c r="E38" s="74">
        <f>+E33+E34</f>
        <v>594482279</v>
      </c>
    </row>
    <row r="39" spans="1:5" s="92" customFormat="1" ht="15" customHeight="1">
      <c r="A39" s="66"/>
      <c r="B39" s="67"/>
      <c r="C39" s="68"/>
      <c r="D39" s="68"/>
      <c r="E39" s="68"/>
    </row>
    <row r="40" spans="1:5" ht="12.75" customHeight="1">
      <c r="A40" s="98"/>
      <c r="B40" s="70"/>
      <c r="C40" s="71"/>
      <c r="D40" s="71"/>
      <c r="E40" s="71"/>
    </row>
    <row r="41" spans="1:5" s="86" customFormat="1" ht="16.5" customHeight="1">
      <c r="A41" s="72"/>
      <c r="B41" s="73" t="s">
        <v>136</v>
      </c>
      <c r="C41" s="366"/>
      <c r="D41" s="74"/>
      <c r="E41" s="74"/>
    </row>
    <row r="42" spans="1:5" s="99" customFormat="1" ht="12" customHeight="1">
      <c r="A42" s="54" t="s">
        <v>4</v>
      </c>
      <c r="B42" s="261" t="s">
        <v>235</v>
      </c>
      <c r="C42" s="380">
        <f>SUM(C43:C47)</f>
        <v>586297279</v>
      </c>
      <c r="D42" s="74">
        <f>SUM(D43:D47)</f>
        <v>-1704400</v>
      </c>
      <c r="E42" s="33">
        <f>SUM(E43:E47)</f>
        <v>584592879</v>
      </c>
    </row>
    <row r="43" spans="1:5" ht="12" customHeight="1">
      <c r="A43" s="91" t="s">
        <v>314</v>
      </c>
      <c r="B43" s="274" t="s">
        <v>80</v>
      </c>
      <c r="C43" s="407">
        <v>370581484</v>
      </c>
      <c r="D43" s="377">
        <v>-327410</v>
      </c>
      <c r="E43" s="26">
        <f>SUM(C43:D43)</f>
        <v>370254074</v>
      </c>
    </row>
    <row r="44" spans="1:5" ht="12" customHeight="1">
      <c r="A44" s="91" t="s">
        <v>315</v>
      </c>
      <c r="B44" s="267" t="s">
        <v>81</v>
      </c>
      <c r="C44" s="230">
        <v>58137478</v>
      </c>
      <c r="D44" s="374">
        <v>327410</v>
      </c>
      <c r="E44" s="28">
        <f>SUM(C44:D44)</f>
        <v>58464888</v>
      </c>
    </row>
    <row r="45" spans="1:5" ht="12" customHeight="1">
      <c r="A45" s="91" t="s">
        <v>316</v>
      </c>
      <c r="B45" s="267" t="s">
        <v>82</v>
      </c>
      <c r="C45" s="230">
        <v>157578317</v>
      </c>
      <c r="D45" s="374">
        <v>-1704400</v>
      </c>
      <c r="E45" s="28">
        <f>SUM(C45:D45)</f>
        <v>155873917</v>
      </c>
    </row>
    <row r="46" spans="1:5" ht="12" customHeight="1">
      <c r="A46" s="91" t="s">
        <v>317</v>
      </c>
      <c r="B46" s="267" t="s">
        <v>83</v>
      </c>
      <c r="C46" s="230"/>
      <c r="D46" s="374"/>
      <c r="E46" s="28"/>
    </row>
    <row r="47" spans="1:5" ht="12" customHeight="1">
      <c r="A47" s="91" t="s">
        <v>318</v>
      </c>
      <c r="B47" s="267" t="s">
        <v>84</v>
      </c>
      <c r="C47" s="230"/>
      <c r="D47" s="374"/>
      <c r="E47" s="28"/>
    </row>
    <row r="48" spans="1:5" ht="12" customHeight="1">
      <c r="A48" s="54" t="s">
        <v>8</v>
      </c>
      <c r="B48" s="261" t="s">
        <v>236</v>
      </c>
      <c r="C48" s="232">
        <f>SUM(C49:C51)</f>
        <v>8185000</v>
      </c>
      <c r="D48" s="74">
        <f>SUM(D49:D51)</f>
        <v>1704400</v>
      </c>
      <c r="E48" s="33">
        <f>SUM(E49:E51)</f>
        <v>9889400</v>
      </c>
    </row>
    <row r="49" spans="1:5" s="99" customFormat="1" ht="12" customHeight="1">
      <c r="A49" s="91" t="s">
        <v>329</v>
      </c>
      <c r="B49" s="274" t="s">
        <v>95</v>
      </c>
      <c r="C49" s="229">
        <v>6435000</v>
      </c>
      <c r="D49" s="374">
        <v>3454400</v>
      </c>
      <c r="E49" s="26">
        <f>SUM(C49:D49)</f>
        <v>9889400</v>
      </c>
    </row>
    <row r="50" spans="1:5" ht="12" customHeight="1">
      <c r="A50" s="91" t="s">
        <v>330</v>
      </c>
      <c r="B50" s="267" t="s">
        <v>96</v>
      </c>
      <c r="C50" s="230">
        <v>1750000</v>
      </c>
      <c r="D50" s="374">
        <v>-1750000</v>
      </c>
      <c r="E50" s="28">
        <f>SUM(C50:D50)</f>
        <v>0</v>
      </c>
    </row>
    <row r="51" spans="1:5" ht="12" customHeight="1">
      <c r="A51" s="91" t="s">
        <v>331</v>
      </c>
      <c r="B51" s="267" t="s">
        <v>237</v>
      </c>
      <c r="C51" s="382"/>
      <c r="D51" s="374"/>
      <c r="E51" s="28"/>
    </row>
    <row r="52" spans="1:5" ht="15" customHeight="1">
      <c r="A52" s="54" t="s">
        <v>13</v>
      </c>
      <c r="B52" s="389" t="s">
        <v>239</v>
      </c>
      <c r="C52" s="388">
        <f>+C42+C48</f>
        <v>594482279</v>
      </c>
      <c r="D52" s="74">
        <f>+D42+D48</f>
        <v>0</v>
      </c>
      <c r="E52" s="33">
        <f>+E42+E48</f>
        <v>594482279</v>
      </c>
    </row>
    <row r="53" spans="1:5" ht="12.75" customHeight="1">
      <c r="C53" s="100"/>
    </row>
  </sheetData>
  <sheetProtection selectLockedCells="1" selectUnlockedCells="1"/>
  <mergeCells count="1">
    <mergeCell ref="B1:E1"/>
  </mergeCells>
  <printOptions horizontalCentered="1"/>
  <pageMargins left="0.78740157480314965" right="0.78740157480314965" top="0.98425196850393704" bottom="0.98425196850393704" header="0.78740157480314965" footer="0.51181102362204722"/>
  <pageSetup paperSize="9" scale="75" firstPageNumber="0" orientation="portrait" horizontalDpi="300" verticalDpi="300" r:id="rId1"/>
  <headerFooter alignWithMargins="0">
    <oddHeader>&amp;C&amp;"Times New Roman CE,Félkövér"&amp;12Létavértes Városi Önkormányzat 2023. évi költségvetése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6</vt:i4>
      </vt:variant>
    </vt:vector>
  </HeadingPairs>
  <TitlesOfParts>
    <vt:vector size="18" baseType="lpstr">
      <vt:lpstr>1.1.sz.mell.</vt:lpstr>
      <vt:lpstr>2.1.működési </vt:lpstr>
      <vt:lpstr>2.2.felhalmozási  </vt:lpstr>
      <vt:lpstr>5.fejlesztések</vt:lpstr>
      <vt:lpstr>6.beruházások</vt:lpstr>
      <vt:lpstr>7.felújítások</vt:lpstr>
      <vt:lpstr>9.1. Önk.össz.</vt:lpstr>
      <vt:lpstr>9.2. KÖH össz.</vt:lpstr>
      <vt:lpstr>9.3.Ovi össz.</vt:lpstr>
      <vt:lpstr>9.4.Közműv.össz.</vt:lpstr>
      <vt:lpstr>9.5.Családj.össz.</vt:lpstr>
      <vt:lpstr>előir.felh.terv</vt:lpstr>
      <vt:lpstr>'5.fejlesztések'!Nyomtatási_cím</vt:lpstr>
      <vt:lpstr>'9.2. KÖH össz.'!Nyomtatási_cím</vt:lpstr>
      <vt:lpstr>'9.3.Ovi össz.'!Nyomtatási_cím</vt:lpstr>
      <vt:lpstr>'1.1.sz.mell.'!Nyomtatási_terület</vt:lpstr>
      <vt:lpstr>'2.2.felhalmozási  '!Nyomtatási_terület</vt:lpstr>
      <vt:lpstr>'5.fejlesztések'!Nyomtatási_terület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PMH7</dc:creator>
  <cp:lastModifiedBy>user01</cp:lastModifiedBy>
  <cp:lastPrinted>2024-04-17T07:27:23Z</cp:lastPrinted>
  <dcterms:created xsi:type="dcterms:W3CDTF">2015-01-29T15:14:42Z</dcterms:created>
  <dcterms:modified xsi:type="dcterms:W3CDTF">2024-04-19T06:40:34Z</dcterms:modified>
</cp:coreProperties>
</file>